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ousb-my.sharepoint.com/personal/starosta_ousb_onmicrosoft_com/Documents/STAROSTOVÁNÍ/Texty/2024/MŠ-dostavba/Tendr - stavební prace/MŠ Starý Bydžov/00_Zadání/"/>
    </mc:Choice>
  </mc:AlternateContent>
  <xr:revisionPtr revIDLastSave="2" documentId="11_BCD7109FD09130C335A21C280A3CEDA8CB0ECD2C" xr6:coauthVersionLast="47" xr6:coauthVersionMax="47" xr10:uidLastSave="{5EE900BB-8CB6-4D4F-8180-DCD412140FFA}"/>
  <bookViews>
    <workbookView xWindow="-108" yWindow="-108" windowWidth="23256" windowHeight="12576" activeTab="1" xr2:uid="{00000000-000D-0000-FFFF-FFFF00000000}"/>
  </bookViews>
  <sheets>
    <sheet name="Rekapitulace stavby" sheetId="1" r:id="rId1"/>
    <sheet name="04062024-1 - Stavební a o..." sheetId="2" r:id="rId2"/>
    <sheet name="Pokyny pro vyplnění" sheetId="3" r:id="rId3"/>
  </sheets>
  <definedNames>
    <definedName name="_xlnm._FilterDatabase" localSheetId="1" hidden="1">'04062024-1 - Stavební a o...'!$C$93:$K$324</definedName>
    <definedName name="_xlnm.Print_Titles" localSheetId="1">'04062024-1 - Stavební a o...'!$93:$93</definedName>
    <definedName name="_xlnm.Print_Titles" localSheetId="0">'Rekapitulace stavby'!$52:$52</definedName>
    <definedName name="_xlnm.Print_Area" localSheetId="1">'04062024-1 - Stavební a o...'!$C$4:$J$39,'04062024-1 - Stavební a o...'!$C$45:$J$75,'04062024-1 - Stavební a o...'!$C$81:$K$324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/>
  <c r="J35" i="2"/>
  <c r="AX55" i="1" s="1"/>
  <c r="BI323" i="2"/>
  <c r="BH323" i="2"/>
  <c r="BG323" i="2"/>
  <c r="BF323" i="2"/>
  <c r="T323" i="2"/>
  <c r="R323" i="2"/>
  <c r="P323" i="2"/>
  <c r="BI313" i="2"/>
  <c r="BH313" i="2"/>
  <c r="BG313" i="2"/>
  <c r="BF313" i="2"/>
  <c r="T313" i="2"/>
  <c r="R313" i="2"/>
  <c r="P313" i="2"/>
  <c r="BI310" i="2"/>
  <c r="BH310" i="2"/>
  <c r="BG310" i="2"/>
  <c r="BF310" i="2"/>
  <c r="T310" i="2"/>
  <c r="R310" i="2"/>
  <c r="P310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2" i="2"/>
  <c r="BH272" i="2"/>
  <c r="BG272" i="2"/>
  <c r="BF272" i="2"/>
  <c r="T272" i="2"/>
  <c r="R272" i="2"/>
  <c r="P272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5" i="2"/>
  <c r="BH265" i="2"/>
  <c r="BG265" i="2"/>
  <c r="BF265" i="2"/>
  <c r="T265" i="2"/>
  <c r="R265" i="2"/>
  <c r="P265" i="2"/>
  <c r="BI258" i="2"/>
  <c r="BH258" i="2"/>
  <c r="BG258" i="2"/>
  <c r="BF258" i="2"/>
  <c r="T258" i="2"/>
  <c r="R258" i="2"/>
  <c r="P258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6" i="2"/>
  <c r="BH226" i="2"/>
  <c r="BG226" i="2"/>
  <c r="BF226" i="2"/>
  <c r="T226" i="2"/>
  <c r="R226" i="2"/>
  <c r="P226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T184" i="2"/>
  <c r="R185" i="2"/>
  <c r="R184" i="2"/>
  <c r="P185" i="2"/>
  <c r="P184" i="2"/>
  <c r="BI181" i="2"/>
  <c r="BH181" i="2"/>
  <c r="BG181" i="2"/>
  <c r="BF181" i="2"/>
  <c r="T181" i="2"/>
  <c r="T180" i="2"/>
  <c r="R181" i="2"/>
  <c r="R180" i="2"/>
  <c r="P181" i="2"/>
  <c r="P180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60" i="2"/>
  <c r="BH160" i="2"/>
  <c r="BG160" i="2"/>
  <c r="BF160" i="2"/>
  <c r="T160" i="2"/>
  <c r="R160" i="2"/>
  <c r="P160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BI118" i="2"/>
  <c r="BH118" i="2"/>
  <c r="BG118" i="2"/>
  <c r="BF118" i="2"/>
  <c r="T118" i="2"/>
  <c r="R118" i="2"/>
  <c r="P118" i="2"/>
  <c r="BI113" i="2"/>
  <c r="BH113" i="2"/>
  <c r="BG113" i="2"/>
  <c r="BF113" i="2"/>
  <c r="T113" i="2"/>
  <c r="R113" i="2"/>
  <c r="P113" i="2"/>
  <c r="BI107" i="2"/>
  <c r="BH107" i="2"/>
  <c r="BG107" i="2"/>
  <c r="BF107" i="2"/>
  <c r="T107" i="2"/>
  <c r="R107" i="2"/>
  <c r="P107" i="2"/>
  <c r="BI104" i="2"/>
  <c r="F37" i="2" s="1"/>
  <c r="BH104" i="2"/>
  <c r="BG104" i="2"/>
  <c r="BF104" i="2"/>
  <c r="T104" i="2"/>
  <c r="R104" i="2"/>
  <c r="P104" i="2"/>
  <c r="BI97" i="2"/>
  <c r="BH97" i="2"/>
  <c r="F36" i="2" s="1"/>
  <c r="BG97" i="2"/>
  <c r="BF97" i="2"/>
  <c r="T97" i="2"/>
  <c r="R97" i="2"/>
  <c r="P97" i="2"/>
  <c r="J91" i="2"/>
  <c r="J90" i="2"/>
  <c r="F90" i="2"/>
  <c r="F88" i="2"/>
  <c r="E86" i="2"/>
  <c r="J55" i="2"/>
  <c r="J54" i="2"/>
  <c r="F54" i="2"/>
  <c r="F52" i="2"/>
  <c r="E50" i="2"/>
  <c r="J18" i="2"/>
  <c r="E18" i="2"/>
  <c r="F55" i="2" s="1"/>
  <c r="J17" i="2"/>
  <c r="J12" i="2"/>
  <c r="J52" i="2" s="1"/>
  <c r="E7" i="2"/>
  <c r="E48" i="2"/>
  <c r="L50" i="1"/>
  <c r="AM50" i="1"/>
  <c r="AM49" i="1"/>
  <c r="L49" i="1"/>
  <c r="AM47" i="1"/>
  <c r="L47" i="1"/>
  <c r="L45" i="1"/>
  <c r="L44" i="1"/>
  <c r="J251" i="2"/>
  <c r="BK232" i="2"/>
  <c r="J207" i="2"/>
  <c r="J129" i="2"/>
  <c r="BK147" i="2"/>
  <c r="J199" i="2"/>
  <c r="BK113" i="2"/>
  <c r="J194" i="2"/>
  <c r="J137" i="2"/>
  <c r="J210" i="2"/>
  <c r="J145" i="2"/>
  <c r="J185" i="2"/>
  <c r="BK124" i="2"/>
  <c r="BK287" i="2"/>
  <c r="BK313" i="2"/>
  <c r="BK282" i="2"/>
  <c r="J272" i="2"/>
  <c r="BK258" i="2"/>
  <c r="BK234" i="2"/>
  <c r="BK214" i="2"/>
  <c r="J178" i="2"/>
  <c r="J131" i="2"/>
  <c r="J310" i="2"/>
  <c r="BK172" i="2"/>
  <c r="J118" i="2"/>
  <c r="F34" i="2"/>
  <c r="J232" i="2"/>
  <c r="J151" i="2"/>
  <c r="BK211" i="2"/>
  <c r="BK131" i="2"/>
  <c r="J239" i="2"/>
  <c r="J226" i="2"/>
  <c r="BK213" i="2"/>
  <c r="BK148" i="2"/>
  <c r="J181" i="2"/>
  <c r="J313" i="2"/>
  <c r="BK155" i="2"/>
  <c r="BK295" i="2"/>
  <c r="J148" i="2"/>
  <c r="BK218" i="2"/>
  <c r="BK169" i="2"/>
  <c r="BK104" i="2"/>
  <c r="BK137" i="2"/>
  <c r="BK297" i="2"/>
  <c r="J323" i="2"/>
  <c r="J297" i="2"/>
  <c r="J280" i="2"/>
  <c r="J267" i="2"/>
  <c r="BK239" i="2"/>
  <c r="J218" i="2"/>
  <c r="BK153" i="2"/>
  <c r="J107" i="2"/>
  <c r="BK185" i="2"/>
  <c r="J139" i="2"/>
  <c r="J249" i="2"/>
  <c r="J230" i="2"/>
  <c r="J216" i="2"/>
  <c r="J160" i="2"/>
  <c r="J169" i="2"/>
  <c r="BK216" i="2"/>
  <c r="J132" i="2"/>
  <c r="BK237" i="2"/>
  <c r="J211" i="2"/>
  <c r="J124" i="2"/>
  <c r="BK174" i="2"/>
  <c r="BK284" i="2"/>
  <c r="J234" i="2"/>
  <c r="BK210" i="2"/>
  <c r="J155" i="2"/>
  <c r="BK207" i="2"/>
  <c r="J113" i="2"/>
  <c r="J147" i="2"/>
  <c r="BK160" i="2"/>
  <c r="BK118" i="2"/>
  <c r="BK181" i="2"/>
  <c r="BK129" i="2"/>
  <c r="J150" i="2"/>
  <c r="AS54" i="1"/>
  <c r="BK323" i="2"/>
  <c r="BK310" i="2"/>
  <c r="BK280" i="2"/>
  <c r="J269" i="2"/>
  <c r="BK251" i="2"/>
  <c r="BK230" i="2"/>
  <c r="BK199" i="2"/>
  <c r="BK145" i="2"/>
  <c r="J213" i="2"/>
  <c r="BK151" i="2"/>
  <c r="BK97" i="2"/>
  <c r="J295" i="2"/>
  <c r="J282" i="2"/>
  <c r="BK272" i="2"/>
  <c r="BK269" i="2"/>
  <c r="BK267" i="2"/>
  <c r="BK265" i="2"/>
  <c r="J265" i="2"/>
  <c r="J217" i="2"/>
  <c r="BK139" i="2"/>
  <c r="BK194" i="2"/>
  <c r="BK107" i="2"/>
  <c r="J258" i="2"/>
  <c r="BK217" i="2"/>
  <c r="BK187" i="2"/>
  <c r="F35" i="2"/>
  <c r="BK249" i="2"/>
  <c r="J187" i="2"/>
  <c r="J97" i="2"/>
  <c r="J153" i="2"/>
  <c r="J287" i="2"/>
  <c r="J237" i="2"/>
  <c r="J214" i="2"/>
  <c r="J174" i="2"/>
  <c r="J104" i="2"/>
  <c r="BK132" i="2"/>
  <c r="BK178" i="2"/>
  <c r="J34" i="2"/>
  <c r="BK226" i="2"/>
  <c r="J172" i="2"/>
  <c r="J284" i="2"/>
  <c r="BK150" i="2"/>
  <c r="R96" i="2" l="1"/>
  <c r="T106" i="2"/>
  <c r="P130" i="2"/>
  <c r="P152" i="2"/>
  <c r="P171" i="2"/>
  <c r="BK186" i="2"/>
  <c r="J186" i="2"/>
  <c r="J69" i="2"/>
  <c r="BK209" i="2"/>
  <c r="J209" i="2"/>
  <c r="J70" i="2"/>
  <c r="BK225" i="2"/>
  <c r="J225" i="2" s="1"/>
  <c r="J71" i="2" s="1"/>
  <c r="R225" i="2"/>
  <c r="R236" i="2"/>
  <c r="R271" i="2"/>
  <c r="BK286" i="2"/>
  <c r="J286" i="2"/>
  <c r="J74" i="2"/>
  <c r="P96" i="2"/>
  <c r="P106" i="2"/>
  <c r="T130" i="2"/>
  <c r="T95" i="2" s="1"/>
  <c r="T152" i="2"/>
  <c r="T186" i="2"/>
  <c r="T209" i="2"/>
  <c r="T225" i="2"/>
  <c r="T236" i="2"/>
  <c r="T271" i="2"/>
  <c r="P286" i="2"/>
  <c r="BK106" i="2"/>
  <c r="J106" i="2"/>
  <c r="J62" i="2" s="1"/>
  <c r="BK130" i="2"/>
  <c r="J130" i="2"/>
  <c r="J63" i="2"/>
  <c r="BK152" i="2"/>
  <c r="J152" i="2"/>
  <c r="J64" i="2"/>
  <c r="BK171" i="2"/>
  <c r="J171" i="2" s="1"/>
  <c r="J65" i="2" s="1"/>
  <c r="T171" i="2"/>
  <c r="P186" i="2"/>
  <c r="P209" i="2"/>
  <c r="P225" i="2"/>
  <c r="P236" i="2"/>
  <c r="P271" i="2"/>
  <c r="T286" i="2"/>
  <c r="BK96" i="2"/>
  <c r="J96" i="2"/>
  <c r="J61" i="2"/>
  <c r="T96" i="2"/>
  <c r="R106" i="2"/>
  <c r="R130" i="2"/>
  <c r="R152" i="2"/>
  <c r="R171" i="2"/>
  <c r="R186" i="2"/>
  <c r="R209" i="2"/>
  <c r="BK236" i="2"/>
  <c r="J236" i="2"/>
  <c r="J72" i="2"/>
  <c r="BK271" i="2"/>
  <c r="J271" i="2" s="1"/>
  <c r="J73" i="2" s="1"/>
  <c r="R286" i="2"/>
  <c r="BK180" i="2"/>
  <c r="J180" i="2" s="1"/>
  <c r="J66" i="2" s="1"/>
  <c r="BK184" i="2"/>
  <c r="E84" i="2"/>
  <c r="BE97" i="2"/>
  <c r="BE107" i="2"/>
  <c r="BE124" i="2"/>
  <c r="BE131" i="2"/>
  <c r="BE137" i="2"/>
  <c r="BE139" i="2"/>
  <c r="BE148" i="2"/>
  <c r="BE150" i="2"/>
  <c r="BE151" i="2"/>
  <c r="BE153" i="2"/>
  <c r="BE160" i="2"/>
  <c r="BE174" i="2"/>
  <c r="BE187" i="2"/>
  <c r="BE199" i="2"/>
  <c r="BE210" i="2"/>
  <c r="BE214" i="2"/>
  <c r="BE310" i="2"/>
  <c r="J88" i="2"/>
  <c r="F91" i="2"/>
  <c r="BE104" i="2"/>
  <c r="BE113" i="2"/>
  <c r="BE155" i="2"/>
  <c r="BE172" i="2"/>
  <c r="BE185" i="2"/>
  <c r="BE194" i="2"/>
  <c r="BE213" i="2"/>
  <c r="BE216" i="2"/>
  <c r="BE217" i="2"/>
  <c r="BE218" i="2"/>
  <c r="BE226" i="2"/>
  <c r="BE230" i="2"/>
  <c r="BE232" i="2"/>
  <c r="BE234" i="2"/>
  <c r="BE237" i="2"/>
  <c r="BE239" i="2"/>
  <c r="BE249" i="2"/>
  <c r="BE251" i="2"/>
  <c r="BE258" i="2"/>
  <c r="BE265" i="2"/>
  <c r="BE267" i="2"/>
  <c r="BE269" i="2"/>
  <c r="BE272" i="2"/>
  <c r="BE280" i="2"/>
  <c r="BE282" i="2"/>
  <c r="BE297" i="2"/>
  <c r="BE313" i="2"/>
  <c r="BE323" i="2"/>
  <c r="AW55" i="1"/>
  <c r="BE287" i="2"/>
  <c r="BE295" i="2"/>
  <c r="BB55" i="1"/>
  <c r="BB54" i="1" s="1"/>
  <c r="W31" i="1" s="1"/>
  <c r="BE118" i="2"/>
  <c r="BE129" i="2"/>
  <c r="BE132" i="2"/>
  <c r="BE145" i="2"/>
  <c r="BE147" i="2"/>
  <c r="BE169" i="2"/>
  <c r="BE178" i="2"/>
  <c r="BE181" i="2"/>
  <c r="BE207" i="2"/>
  <c r="BE211" i="2"/>
  <c r="BE284" i="2"/>
  <c r="BA55" i="1"/>
  <c r="BC55" i="1"/>
  <c r="BD55" i="1"/>
  <c r="BD54" i="1" s="1"/>
  <c r="W33" i="1" s="1"/>
  <c r="BA54" i="1"/>
  <c r="W30" i="1" s="1"/>
  <c r="BC54" i="1"/>
  <c r="W32" i="1" s="1"/>
  <c r="T183" i="2" l="1"/>
  <c r="P183" i="2"/>
  <c r="BK183" i="2"/>
  <c r="J183" i="2"/>
  <c r="J67" i="2" s="1"/>
  <c r="R183" i="2"/>
  <c r="R95" i="2"/>
  <c r="T94" i="2"/>
  <c r="P95" i="2"/>
  <c r="P94" i="2" s="1"/>
  <c r="AU55" i="1" s="1"/>
  <c r="AU54" i="1" s="1"/>
  <c r="R94" i="2"/>
  <c r="BK95" i="2"/>
  <c r="J95" i="2" s="1"/>
  <c r="J60" i="2" s="1"/>
  <c r="J184" i="2"/>
  <c r="J68" i="2" s="1"/>
  <c r="J33" i="2"/>
  <c r="AV55" i="1"/>
  <c r="AT55" i="1"/>
  <c r="F33" i="2"/>
  <c r="AZ55" i="1"/>
  <c r="AZ54" i="1"/>
  <c r="W29" i="1"/>
  <c r="AY54" i="1"/>
  <c r="AW54" i="1"/>
  <c r="AK30" i="1"/>
  <c r="AX54" i="1"/>
  <c r="BK94" i="2" l="1"/>
  <c r="J94" i="2"/>
  <c r="J30" i="2"/>
  <c r="AG55" i="1"/>
  <c r="AG54" i="1" s="1"/>
  <c r="AK26" i="1" s="1"/>
  <c r="AK35" i="1" s="1"/>
  <c r="AV54" i="1"/>
  <c r="AK29" i="1"/>
  <c r="J39" i="2" l="1"/>
  <c r="J59" i="2"/>
  <c r="AN55" i="1"/>
  <c r="AT54" i="1"/>
  <c r="AN54" i="1" s="1"/>
</calcChain>
</file>

<file path=xl/sharedStrings.xml><?xml version="1.0" encoding="utf-8"?>
<sst xmlns="http://schemas.openxmlformats.org/spreadsheetml/2006/main" count="2909" uniqueCount="687">
  <si>
    <t>Export Komplet</t>
  </si>
  <si>
    <t>VZ</t>
  </si>
  <si>
    <t>2.0</t>
  </si>
  <si>
    <t/>
  </si>
  <si>
    <t>False</t>
  </si>
  <si>
    <t>{2be5723e-e9d8-4fea-ba61-77bc45943ce4}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</si>
  <si>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</si>
  <si>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</si>
  <si>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</si>
  <si>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</si>
  <si>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</si>
  <si>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</si>
  <si>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</si>
  <si>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</si>
  <si>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</si>
  <si>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04062024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</si>
  <si>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</si>
  <si>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</si>
  <si>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Stavební úpravy č.p. 13 - Rozšíření MŠ Starý Bydžov</t>
  </si>
  <si>
    <t>KSO:</t>
  </si>
  <si>
    <t>CC-CZ:</t>
  </si>
  <si>
    <t>Místo:</t>
  </si>
  <si>
    <t>Starý Bydžov</t>
  </si>
  <si>
    <t>Datum:</t>
  </si>
  <si>
    <t>4. 6. 2024</t>
  </si>
  <si>
    <t>Zadavatel:</t>
  </si>
  <si>
    <t>IČ:</t>
  </si>
  <si>
    <t>00653420</t>
  </si>
  <si>
    <t xml:space="preserve">Obec Starý Bydžov </t>
  </si>
  <si>
    <t>DIČ:</t>
  </si>
  <si>
    <t>Uchazeč:</t>
  </si>
  <si>
    <t>Vyplň údaj</t>
  </si>
  <si>
    <t>Projektant:</t>
  </si>
  <si>
    <t>68219881</t>
  </si>
  <si>
    <t>Ing. Libor Žilka</t>
  </si>
  <si>
    <t>True</t>
  </si>
  <si>
    <t>Zpracovatel:</t>
  </si>
  <si>
    <t xml:space="preserve">Eliška Vosáhlová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</si>
  <si>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</si>
  <si>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</si>
  <si>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</si>
  <si>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</si>
  <si>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</si>
  <si>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</si>
  <si>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</si>
  <si>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</si>
  <si>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</si>
  <si>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</si>
  <si>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</si>
  <si>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</si>
  <si>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</si>
  <si>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</si>
  <si>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</si>
  <si>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</si>
  <si>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</si>
  <si>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</si>
  <si>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</si>
  <si>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</si>
  <si>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</si>
  <si>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</si>
  <si>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</si>
  <si>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</si>
  <si>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</si>
  <si>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</si>
  <si>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</si>
  <si>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</si>
  <si>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</si>
  <si>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</si>
  <si>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</si>
  <si>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</si>
  <si>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</si>
  <si>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</si>
  <si>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</si>
  <si>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</si>
  <si>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</si>
  <si>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</si>
  <si>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</si>
  <si>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</si>
  <si>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</si>
  <si>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04062024-1</t>
  </si>
  <si>
    <t>Stavební a ostatní práce</t>
  </si>
  <si>
    <t>STA</t>
  </si>
  <si>
    <t>1</t>
  </si>
  <si>
    <t>{c2e082c4-96d1-4a09-b66a-d4370db21054}</t>
  </si>
  <si>
    <t>2</t>
  </si>
  <si>
    <t>KRYCÍ LIST SOUPISU PRACÍ</t>
  </si>
  <si>
    <t>Objekt:</t>
  </si>
  <si>
    <t>04062024-1 - Stavební a ostatní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</si>
  <si>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</si>
  <si>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</si>
  <si>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</si>
  <si>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</si>
  <si>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</si>
  <si>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</si>
  <si>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</si>
  <si>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</si>
  <si>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</si>
  <si>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</si>
  <si>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</si>
  <si>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</si>
  <si>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</si>
  <si>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</si>
  <si>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</si>
  <si>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</si>
  <si>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</si>
  <si>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</si>
  <si>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</si>
  <si>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</si>
  <si>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</si>
  <si>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</si>
  <si>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</si>
  <si>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</si>
  <si>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</si>
  <si>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</si>
  <si>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</si>
  <si>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</si>
  <si>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</si>
  <si>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</si>
  <si>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</si>
  <si>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</si>
  <si>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</si>
  <si>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</si>
  <si>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</si>
  <si>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</si>
  <si>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</si>
  <si>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6</t>
  </si>
  <si>
    <t>K</t>
  </si>
  <si>
    <t>342241112</t>
  </si>
  <si>
    <t>Příčky nebo přizdívky jednoduché z cihel nebo příčkovek pálených na maltu MVC nebo MC lícových, včetně spárování dl. 290 mm (český formát 290x140x65 mm) plných, tl. 140 mm</t>
  </si>
  <si>
    <t>m2</t>
  </si>
  <si>
    <t>CS ÚRS 2024 02</t>
  </si>
  <si>
    <t>4</t>
  </si>
  <si>
    <t>192107034</t>
  </si>
  <si>
    <t>Online PSC</t>
  </si>
  <si>
    <t>https://podminky.urs.cz/item/CS_URS_2024_02/342241112</t>
  </si>
  <si>
    <t>VV</t>
  </si>
  <si>
    <t>0,3*10,1</t>
  </si>
  <si>
    <t>0,3*9,59</t>
  </si>
  <si>
    <t>0,3*6,15*3</t>
  </si>
  <si>
    <t>Součet</t>
  </si>
  <si>
    <t>37</t>
  </si>
  <si>
    <t>342272245</t>
  </si>
  <si>
    <t>Příčky z pórobetonových tvárnic hladkých na tenké maltové lože objemová hmotnost do 500 kg/m3, tloušťka příčky 150 mm</t>
  </si>
  <si>
    <t>-1051880744</t>
  </si>
  <si>
    <t>https://podminky.urs.cz/item/CS_URS_2024_02/342272245</t>
  </si>
  <si>
    <t>Vodorovné konstrukce</t>
  </si>
  <si>
    <t>10</t>
  </si>
  <si>
    <t>411321515</t>
  </si>
  <si>
    <t>Stropy z betonu železového (bez výztuže) stropů deskových, plochých střech, desek balkonových, desek hřibových stropů včetně hlavic hřibových sloupů tř. C 20/25</t>
  </si>
  <si>
    <t>m3</t>
  </si>
  <si>
    <t>138885741</t>
  </si>
  <si>
    <t>https://podminky.urs.cz/item/CS_URS_2024_02/411321515</t>
  </si>
  <si>
    <t>5,89*10,1*0,08</t>
  </si>
  <si>
    <t>9,61*6,3*0,08</t>
  </si>
  <si>
    <t>2,479*2,479*0,08</t>
  </si>
  <si>
    <t>9</t>
  </si>
  <si>
    <t>411354249</t>
  </si>
  <si>
    <t>Bednění stropů ztracené ocelové žebrované ze širokých tenkostěnných ohýbaných profilů (hraněných trapézových vln), bez úpravy povrchu otevřeného podhledu, bez podpěrné konstrukce, s osazením nasucho na zdech do připravených ozubů, popř. na rovných zdech, trámech, průvlacích, do traverz s povrchem pozinkovaným, výšky vln 60 mm, tl. plechu 1,00 mm</t>
  </si>
  <si>
    <t>188517278</t>
  </si>
  <si>
    <t>https://podminky.urs.cz/item/CS_URS_2024_02/411354249</t>
  </si>
  <si>
    <t>5,89*10,1</t>
  </si>
  <si>
    <t>6,3*9,61</t>
  </si>
  <si>
    <t>11</t>
  </si>
  <si>
    <t>411362021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</si>
  <si>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ze svařovaných sítí z drátů typu KARI</t>
  </si>
  <si>
    <t>t</t>
  </si>
  <si>
    <t>417040841</t>
  </si>
  <si>
    <t>https://podminky.urs.cz/item/CS_URS_2024_02/411362021</t>
  </si>
  <si>
    <t>(5,89*10,1*1,3*1,35)/1000</t>
  </si>
  <si>
    <t>(9,61*6,3*1,3*1,35)/1000</t>
  </si>
  <si>
    <t>(2,479*2,5*1,3*1,35)/1000</t>
  </si>
  <si>
    <t>7</t>
  </si>
  <si>
    <t>413941123</t>
  </si>
  <si>
    <t>Osazování ocelových válcovaných nosníků ve stropech I nebo IE nebo U nebo UE nebo L č. 14 až 22 nebo výšky přes 120 do 220 mm</t>
  </si>
  <si>
    <t>-830227011</t>
  </si>
  <si>
    <t>https://podminky.urs.cz/item/CS_URS_2024_02/413941123</t>
  </si>
  <si>
    <t>(5,89*10*22,4)/1000</t>
  </si>
  <si>
    <t>(6,3*10*22,4)/1000</t>
  </si>
  <si>
    <t>8</t>
  </si>
  <si>
    <t>M</t>
  </si>
  <si>
    <t>13010752</t>
  </si>
  <si>
    <t>ocel profilová jakost S235JR (11 375) průřez IPE 200</t>
  </si>
  <si>
    <t>1670305363</t>
  </si>
  <si>
    <t>Úpravy povrchů, podlahy a osazování výplní</t>
  </si>
  <si>
    <t>53</t>
  </si>
  <si>
    <t>611100R01</t>
  </si>
  <si>
    <t>D + M stěnových akustických absorbérů</t>
  </si>
  <si>
    <t>kpl</t>
  </si>
  <si>
    <t>-1646003645</t>
  </si>
  <si>
    <t>44</t>
  </si>
  <si>
    <t>612131121</t>
  </si>
  <si>
    <t>Podkladní a spojovací vrstva vnitřních omítaných ploch penetrace disperzní nanášená ručně stěn</t>
  </si>
  <si>
    <t>-1231960111</t>
  </si>
  <si>
    <t>https://podminky.urs.cz/item/CS_URS_2024_02/612131121</t>
  </si>
  <si>
    <t>281,802*2</t>
  </si>
  <si>
    <t>"pozn. penetrace pod pletivo a štukovou omítku"</t>
  </si>
  <si>
    <t>43</t>
  </si>
  <si>
    <t>612142001</t>
  </si>
  <si>
    <t>Pletivo vnitřních ploch v ploše nebo pruzích, na plném podkladu sklovláknité vtlačené do tmelu včetně tmelu stěn</t>
  </si>
  <si>
    <t>1723332395</t>
  </si>
  <si>
    <t>https://podminky.urs.cz/item/CS_URS_2024_02/612142001</t>
  </si>
  <si>
    <t>45</t>
  </si>
  <si>
    <t>612311131</t>
  </si>
  <si>
    <t>Vápenný štuk vnitřních ploch tloušťky do 3 mm svislých konstrukcí stěn</t>
  </si>
  <si>
    <t>806331755</t>
  </si>
  <si>
    <t>https://podminky.urs.cz/item/CS_URS_2024_02/612311131</t>
  </si>
  <si>
    <t>281,802</t>
  </si>
  <si>
    <t>-3,89*1,5</t>
  </si>
  <si>
    <t>-3,3*1,5</t>
  </si>
  <si>
    <t>642944121</t>
  </si>
  <si>
    <t>Osazení ocelových dveřních zárubní lisovaných nebo z úhelníků dodatečně s vybetonováním prahu, plochy do 2,5 m2</t>
  </si>
  <si>
    <t>kus</t>
  </si>
  <si>
    <t>-715014164</t>
  </si>
  <si>
    <t>https://podminky.urs.cz/item/CS_URS_2024_02/642944121</t>
  </si>
  <si>
    <t>22</t>
  </si>
  <si>
    <t>55331432</t>
  </si>
  <si>
    <t>zárubeň jednokřídlá ocelová pro dodatečnou montáž tl stěny 75-100mm rozměru 800/1970, 2100mm</t>
  </si>
  <si>
    <t>-601485133</t>
  </si>
  <si>
    <t>23</t>
  </si>
  <si>
    <t>642945111</t>
  </si>
  <si>
    <t>Osazování ocelových zárubní protipožárních nebo protiplynových dveří do vynechaného otvoru, s obetonováním, dveří jednokřídlových do 2,5 m2</t>
  </si>
  <si>
    <t>1938589607</t>
  </si>
  <si>
    <t>https://podminky.urs.cz/item/CS_URS_2024_02/642945111</t>
  </si>
  <si>
    <t>24</t>
  </si>
  <si>
    <t>55331556</t>
  </si>
  <si>
    <t>zárubeň jednokřídlá ocelová pro zdění s protipožární úpravou tl stěny 75-100mm rozměru 700/1970, 2100mm</t>
  </si>
  <si>
    <t>512897975</t>
  </si>
  <si>
    <t>25</t>
  </si>
  <si>
    <t>55331557</t>
  </si>
  <si>
    <t>zárubeň jednokřídlá ocelová pro zdění s protipožární úpravou tl stěny 75-100mm rozměru 800/1970, 2100mm</t>
  </si>
  <si>
    <t>1587509718</t>
  </si>
  <si>
    <t>Ostatní konstrukce a práce, bourání</t>
  </si>
  <si>
    <t>55</t>
  </si>
  <si>
    <t>949101112</t>
  </si>
  <si>
    <t>Lešení pomocné pracovní pro objekty pozemních staveb pro zatížení do 150 kg/m2, o výšce lešeňové podlahy přes 1,9 do 3,5 m</t>
  </si>
  <si>
    <t>590043553</t>
  </si>
  <si>
    <t>https://podminky.urs.cz/item/CS_URS_2024_02/949101112</t>
  </si>
  <si>
    <t>962023391</t>
  </si>
  <si>
    <t>Bourání zdiva nadzákladového smíšeného na maltu vápennou nebo vápenocementovou, objemu přes 1 m3</t>
  </si>
  <si>
    <t>-220092343</t>
  </si>
  <si>
    <t>https://podminky.urs.cz/item/CS_URS_2024_02/962023391</t>
  </si>
  <si>
    <t>3,5*2,3*0,3</t>
  </si>
  <si>
    <t>2,125*3,7*0,45</t>
  </si>
  <si>
    <t>968072456</t>
  </si>
  <si>
    <t>Vybourání kovových rámů oken s křídly, dveřních zárubní, vrat, stěn, ostění nebo obkladů dveřních zárubní, plochy přes 2 m2</t>
  </si>
  <si>
    <t>-741010892</t>
  </si>
  <si>
    <t>https://podminky.urs.cz/item/CS_URS_2024_02/968072456</t>
  </si>
  <si>
    <t>"1.NP"</t>
  </si>
  <si>
    <t>0,8*2,05</t>
  </si>
  <si>
    <t>0,7*2,05</t>
  </si>
  <si>
    <t>"2.NP"</t>
  </si>
  <si>
    <t>0,8*2,05*4</t>
  </si>
  <si>
    <t>5</t>
  </si>
  <si>
    <t>977151122</t>
  </si>
  <si>
    <t>Jádrové vrty diamantovými korunkami do stavebních materiálů (železobetonu, betonu, cihel, obkladů, dlažeb, kamene) průměru přes 120 do 130 mm</t>
  </si>
  <si>
    <t>m</t>
  </si>
  <si>
    <t>-1196340274</t>
  </si>
  <si>
    <t>https://podminky.urs.cz/item/CS_URS_2024_02/977151122</t>
  </si>
  <si>
    <t>997</t>
  </si>
  <si>
    <t>Přesun sutě</t>
  </si>
  <si>
    <t>56</t>
  </si>
  <si>
    <t>997013501</t>
  </si>
  <si>
    <t>Odvoz suti a vybouraných hmot na skládku nebo meziskládku se složením, na vzdálenost do 1 km</t>
  </si>
  <si>
    <t>-1076060921</t>
  </si>
  <si>
    <t>https://podminky.urs.cz/item/CS_URS_2024_02/997013501</t>
  </si>
  <si>
    <t>57</t>
  </si>
  <si>
    <t>997013509</t>
  </si>
  <si>
    <t>Odvoz suti a vybouraných hmot na skládku nebo meziskládku se složením, na vzdálenost Příplatek k ceně za každý další započatý 1 km přes 1 km</t>
  </si>
  <si>
    <t>-1101840224</t>
  </si>
  <si>
    <t>https://podminky.urs.cz/item/CS_URS_2024_02/997013509</t>
  </si>
  <si>
    <t>15,477*20</t>
  </si>
  <si>
    <t>58</t>
  </si>
  <si>
    <t>997013603</t>
  </si>
  <si>
    <t>Poplatek za uložení stavebního odpadu na skládce (skládkovné) cihelného zatříděného do Katalogu odpadů pod kódem 17 01 02</t>
  </si>
  <si>
    <t>29313844</t>
  </si>
  <si>
    <t>https://podminky.urs.cz/item/CS_URS_2024_02/997013603</t>
  </si>
  <si>
    <t>998</t>
  </si>
  <si>
    <t>Přesun hmot</t>
  </si>
  <si>
    <t>54</t>
  </si>
  <si>
    <t>998011009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</si>
  <si>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</si>
  <si>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-1921817954</t>
  </si>
  <si>
    <t>https://podminky.urs.cz/item/CS_URS_2024_02/998011009</t>
  </si>
  <si>
    <t>PSV</t>
  </si>
  <si>
    <t>Práce a dodávky PSV</t>
  </si>
  <si>
    <t>721</t>
  </si>
  <si>
    <t>Zdravotechnika - vnitřní kanalizace</t>
  </si>
  <si>
    <t>32</t>
  </si>
  <si>
    <t>721100R01</t>
  </si>
  <si>
    <t>Zdravotechnické instace - vodovod, kanalizace vč. zařizovacích předmětů</t>
  </si>
  <si>
    <t>16</t>
  </si>
  <si>
    <t>-933369899</t>
  </si>
  <si>
    <t>763</t>
  </si>
  <si>
    <t>Konstrukce suché výstavby</t>
  </si>
  <si>
    <t>763111347</t>
  </si>
  <si>
    <t>Příčka ze sádrokartonových desek s nosnou konstrukcí z jednoduchých ocelových profilů UW, CW jednoduše opláštěná deskou protipožární impregnovanou DFH2 tl. 12,5 mm s izolací, EI 45, příčka tl. 175 mm, profil 150, Rw do 51 dB</t>
  </si>
  <si>
    <t>-1539735415</t>
  </si>
  <si>
    <t>https://podminky.urs.cz/item/CS_URS_2024_02/763111347</t>
  </si>
  <si>
    <t>5,89*3,7</t>
  </si>
  <si>
    <t>2,28*3,7</t>
  </si>
  <si>
    <t>0,985*3,7</t>
  </si>
  <si>
    <t>3,3*3,7</t>
  </si>
  <si>
    <t>20</t>
  </si>
  <si>
    <t>763121422</t>
  </si>
  <si>
    <t>Stěna předsazená ze sádrokartonových desek s nosnou konstrukcí z ocelových profilů CW, UW jednoduše opláštěná deskou impregnovanou H2 tl. 12,5 mm bez izolace, EI 15, stěna tl. 62,5 mm, profil 50</t>
  </si>
  <si>
    <t>479632577</t>
  </si>
  <si>
    <t>https://podminky.urs.cz/item/CS_URS_2024_02/763121422</t>
  </si>
  <si>
    <t>2,99*1,5</t>
  </si>
  <si>
    <t>3,89*1,5</t>
  </si>
  <si>
    <t>47</t>
  </si>
  <si>
    <t>763431001</t>
  </si>
  <si>
    <t>Montáž podhledu minerálního včetně zavěšeného roštu viditelného s panely vyjímatelnými, velikosti panelů do 0,36 m2</t>
  </si>
  <si>
    <t>578401341</t>
  </si>
  <si>
    <t>https://podminky.urs.cz/item/CS_URS_2024_02/763431001</t>
  </si>
  <si>
    <t>3,89*3,3</t>
  </si>
  <si>
    <t>1,9*3,3</t>
  </si>
  <si>
    <t>6,645*5,89</t>
  </si>
  <si>
    <t>6,15*9,59</t>
  </si>
  <si>
    <t>2,28*2,5</t>
  </si>
  <si>
    <t>48</t>
  </si>
  <si>
    <t>63126300</t>
  </si>
  <si>
    <t>panel akustický povrch velice porézní skelná tkanina hrana zatřená rovná αw=1,00 viditelný rastr š 24mm bílý tl 20mm</t>
  </si>
  <si>
    <t>-1939901603</t>
  </si>
  <si>
    <t>122,925*1,1 'Přepočtené koeficientem množství</t>
  </si>
  <si>
    <t>766</t>
  </si>
  <si>
    <t>Konstrukce truhlářské</t>
  </si>
  <si>
    <t>31</t>
  </si>
  <si>
    <t>766643550</t>
  </si>
  <si>
    <t>D + M prosvětlovacích výplní otvorů</t>
  </si>
  <si>
    <t>1495413479</t>
  </si>
  <si>
    <t>29</t>
  </si>
  <si>
    <t>766660001</t>
  </si>
  <si>
    <t>Montáž dveřních křídel dřevěných nebo plastových otevíravých do ocelové zárubně povrchově upravených jednokřídlových, šířky do 800 mm</t>
  </si>
  <si>
    <t>547647913</t>
  </si>
  <si>
    <t>https://podminky.urs.cz/item/CS_URS_2024_02/766660001</t>
  </si>
  <si>
    <t>30</t>
  </si>
  <si>
    <t>61160052</t>
  </si>
  <si>
    <t>dveře jednokřídlé dřevěné bez povrchové úpravy plné 800x1970mm</t>
  </si>
  <si>
    <t>-1380414222</t>
  </si>
  <si>
    <t>26</t>
  </si>
  <si>
    <t>766660021</t>
  </si>
  <si>
    <t>Montáž dveřních křídel dřevěných nebo plastových otevíravých do ocelové zárubně protipožárních jednokřídlových, šířky do 800 mm</t>
  </si>
  <si>
    <t>-511631412</t>
  </si>
  <si>
    <t>https://podminky.urs.cz/item/CS_URS_2024_02/766660021</t>
  </si>
  <si>
    <t>27</t>
  </si>
  <si>
    <t>61162037</t>
  </si>
  <si>
    <t>dveře jednokřídlé dřevotřískové protipožární EI (EW) 30 D3 povrch fóliový plné 700x1970-2100mm</t>
  </si>
  <si>
    <t>-35885994</t>
  </si>
  <si>
    <t>28</t>
  </si>
  <si>
    <t>61162038</t>
  </si>
  <si>
    <t>dveře jednokřídlé dřevotřískové protipožární EI (EW) 30 D3 povrch fóliový plné 800x1970-2100mm</t>
  </si>
  <si>
    <t>851232252</t>
  </si>
  <si>
    <t>766691915</t>
  </si>
  <si>
    <t>Ostatní práce vyvěšení nebo zavěšení křídel dřevěných dveřních, plochy přes 2 m2</t>
  </si>
  <si>
    <t>-753755545</t>
  </si>
  <si>
    <t>https://podminky.urs.cz/item/CS_URS_2024_02/766691915</t>
  </si>
  <si>
    <t>771</t>
  </si>
  <si>
    <t>Podlahy z dlaždic</t>
  </si>
  <si>
    <t>49</t>
  </si>
  <si>
    <t>771111011</t>
  </si>
  <si>
    <t>Příprava podkladu před provedením dlažby vysátí podlah</t>
  </si>
  <si>
    <t>747115691</t>
  </si>
  <si>
    <t>https://podminky.urs.cz/item/CS_URS_2024_02/771111011</t>
  </si>
  <si>
    <t>50</t>
  </si>
  <si>
    <t>771121011</t>
  </si>
  <si>
    <t>Příprava podkladu před provedením dlažby nátěr penetrační na podlahu</t>
  </si>
  <si>
    <t>1880436310</t>
  </si>
  <si>
    <t>https://podminky.urs.cz/item/CS_URS_2024_02/771121011</t>
  </si>
  <si>
    <t>51</t>
  </si>
  <si>
    <t>771574417</t>
  </si>
  <si>
    <t>Montáž podlah z dlaždic keramických lepených cementovým flexibilním lepidlem hladkých, tloušťky do 10 mm přes 12 do 19 ks/m2</t>
  </si>
  <si>
    <t>-423624850</t>
  </si>
  <si>
    <t>https://podminky.urs.cz/item/CS_URS_2024_02/771574417</t>
  </si>
  <si>
    <t>52</t>
  </si>
  <si>
    <t>59761135</t>
  </si>
  <si>
    <t>dlažba keramická slinutá nemrazuvzdorná povrch hladký/matný tl do 10mm přes 9 do 12ks/m2</t>
  </si>
  <si>
    <t>748466472</t>
  </si>
  <si>
    <t>12,837*1,2 'Přepočtené koeficientem množství</t>
  </si>
  <si>
    <t>776</t>
  </si>
  <si>
    <t>Podlahy povlakové</t>
  </si>
  <si>
    <t>13</t>
  </si>
  <si>
    <t>776111311</t>
  </si>
  <si>
    <t>Příprava podkladu povlakových podlah a stěn vysátí podlah</t>
  </si>
  <si>
    <t>340893521</t>
  </si>
  <si>
    <t>https://podminky.urs.cz/item/CS_URS_2024_02/776111311</t>
  </si>
  <si>
    <t>14</t>
  </si>
  <si>
    <t>776111411</t>
  </si>
  <si>
    <t>Příprava podkladu povlakových podlah a stěn montáž dilatační pásky podlah</t>
  </si>
  <si>
    <t>1543149099</t>
  </si>
  <si>
    <t>https://podminky.urs.cz/item/CS_URS_2024_02/776111411</t>
  </si>
  <si>
    <t>5,89*2</t>
  </si>
  <si>
    <t>6,645*2</t>
  </si>
  <si>
    <t>9,59*2</t>
  </si>
  <si>
    <t>6,15*2</t>
  </si>
  <si>
    <t>2,5*4</t>
  </si>
  <si>
    <t>1,9*2</t>
  </si>
  <si>
    <t>3,3*2</t>
  </si>
  <si>
    <t>15</t>
  </si>
  <si>
    <t>28616320</t>
  </si>
  <si>
    <t>pás dilatační okrajový extrud PE samolepicí</t>
  </si>
  <si>
    <t>-1934961303</t>
  </si>
  <si>
    <t>76,95*1,02 'Přepočtené koeficientem množství</t>
  </si>
  <si>
    <t>776121112</t>
  </si>
  <si>
    <t>Příprava podkladu povlakových podlah a stěn penetrace vodou ředitelná podlah</t>
  </si>
  <si>
    <t>-53882224</t>
  </si>
  <si>
    <t>https://podminky.urs.cz/item/CS_URS_2024_02/776121112</t>
  </si>
  <si>
    <t>3,3*1,9</t>
  </si>
  <si>
    <t>2,5*2,5</t>
  </si>
  <si>
    <t>776141122</t>
  </si>
  <si>
    <t>Příprava podkladu povlakových podlah a stěn vyrovnání samonivelační stěrkou podlah min.pevnosti 30 MPa, tloušťky přes 3 do 5 mm</t>
  </si>
  <si>
    <t>-824370545</t>
  </si>
  <si>
    <t>https://podminky.urs.cz/item/CS_URS_2024_02/776141122</t>
  </si>
  <si>
    <t>5,89*6,645</t>
  </si>
  <si>
    <t>17</t>
  </si>
  <si>
    <t>776145121</t>
  </si>
  <si>
    <t>Příprava podkladu povlakových podlah a stěn plovoucí podkladový systém se zachováním původní podlahy fólie pěnová podkladní z PP se samolepícím překrytím</t>
  </si>
  <si>
    <t>-384639454</t>
  </si>
  <si>
    <t>https://podminky.urs.cz/item/CS_URS_2024_02/776145121</t>
  </si>
  <si>
    <t>18</t>
  </si>
  <si>
    <t>776221111</t>
  </si>
  <si>
    <t>Montáž podlahovin z PVC lepením standardním lepidlem z pásů</t>
  </si>
  <si>
    <t>-1824101505</t>
  </si>
  <si>
    <t>https://podminky.urs.cz/item/CS_URS_2024_02/776221111</t>
  </si>
  <si>
    <t>19</t>
  </si>
  <si>
    <t>28411132</t>
  </si>
  <si>
    <t>PVC vinyl sportovní rekreační tl 6mm, hořlavost Cfl-s1, absobce dopadu P1, vertikální deformace &lt;=2, tření 80-110, odraz míče &gt;=90, otěr &lt;=350, náraz &gt;=8, bodová deformace &lt;=0,5</t>
  </si>
  <si>
    <t>1578589188</t>
  </si>
  <si>
    <t>110,638*1,1 'Přepočtené koeficientem množství</t>
  </si>
  <si>
    <t>781</t>
  </si>
  <si>
    <t>Dokončovací práce - obklady</t>
  </si>
  <si>
    <t>33</t>
  </si>
  <si>
    <t>781111011</t>
  </si>
  <si>
    <t>Příprava podkladu před provedením obkladu oprášení (ometení) stěny</t>
  </si>
  <si>
    <t>46678690</t>
  </si>
  <si>
    <t>https://podminky.urs.cz/item/CS_URS_2024_02/781111011</t>
  </si>
  <si>
    <t>3,3*1,5</t>
  </si>
  <si>
    <t>4*1,5</t>
  </si>
  <si>
    <t>34</t>
  </si>
  <si>
    <t>781121011</t>
  </si>
  <si>
    <t>Příprava podkladu před provedením obkladu nátěr penetrační na stěnu</t>
  </si>
  <si>
    <t>511513807</t>
  </si>
  <si>
    <t>https://podminky.urs.cz/item/CS_URS_2024_02/781121011</t>
  </si>
  <si>
    <t>35</t>
  </si>
  <si>
    <t>781472217</t>
  </si>
  <si>
    <t>Montáž keramických obkladů stěn lepených cementovým flexibilním lepidlem hladkých přes 12 do 19 ks/m2</t>
  </si>
  <si>
    <t>735101507</t>
  </si>
  <si>
    <t>https://podminky.urs.cz/item/CS_URS_2024_02/781472217</t>
  </si>
  <si>
    <t>36</t>
  </si>
  <si>
    <t>59761701</t>
  </si>
  <si>
    <t>obklad keramický nemrazuvzdorný povrch hladký/lesklý tl do 10mm přes 12 do 19ks/m2</t>
  </si>
  <si>
    <t>-1572295499</t>
  </si>
  <si>
    <t>26,22*1,1 'Přepočtené koeficientem množství</t>
  </si>
  <si>
    <t>784</t>
  </si>
  <si>
    <t>Dokončovací práce - malby a tapety</t>
  </si>
  <si>
    <t>38</t>
  </si>
  <si>
    <t>784121001</t>
  </si>
  <si>
    <t>Oškrabání malby v místnostech výšky do 3,80 m</t>
  </si>
  <si>
    <t>1214698233</t>
  </si>
  <si>
    <t>https://podminky.urs.cz/item/CS_URS_2024_02/784121001</t>
  </si>
  <si>
    <t>5,89*2*3,7</t>
  </si>
  <si>
    <t>10,1*2*3,7</t>
  </si>
  <si>
    <t>6,15*2*3,7</t>
  </si>
  <si>
    <t>9,59*2*3,7</t>
  </si>
  <si>
    <t>2,5*4*3,7</t>
  </si>
  <si>
    <t>39</t>
  </si>
  <si>
    <t>784121011</t>
  </si>
  <si>
    <t>Rozmývání podkladu po oškrabání malby v místnostech výšky do 3,80 m</t>
  </si>
  <si>
    <t>-915937372</t>
  </si>
  <si>
    <t>https://podminky.urs.cz/item/CS_URS_2024_02/784121011</t>
  </si>
  <si>
    <t>40</t>
  </si>
  <si>
    <t>784171001</t>
  </si>
  <si>
    <t>Olepování vnitřních ploch (materiál ve specifikaci) včetně pozdějšího odlepení páskou nebo fólií v místnostech výšky do 3,80 m</t>
  </si>
  <si>
    <t>515952236</t>
  </si>
  <si>
    <t>https://podminky.urs.cz/item/CS_URS_2024_02/784171001</t>
  </si>
  <si>
    <t>3,89*2</t>
  </si>
  <si>
    <t>2,28*2</t>
  </si>
  <si>
    <t>2,5*2</t>
  </si>
  <si>
    <t>41</t>
  </si>
  <si>
    <t>58124833</t>
  </si>
  <si>
    <t>páska pro malířské potřeby maskovací krepová 19mmx50m</t>
  </si>
  <si>
    <t>-378233313</t>
  </si>
  <si>
    <t>90,89</t>
  </si>
  <si>
    <t>90,89*1,05 'Přepočtené koeficientem množství</t>
  </si>
  <si>
    <t>42</t>
  </si>
  <si>
    <t>784181101</t>
  </si>
  <si>
    <t>Penetrace podkladu jednonásobná základní akrylátová bezbarvá v místnostech výšky do 3,80 m</t>
  </si>
  <si>
    <t>-638136464</t>
  </si>
  <si>
    <t>https://podminky.urs.cz/item/CS_URS_2024_02/784181101</t>
  </si>
  <si>
    <t>271,017</t>
  </si>
  <si>
    <t>3,89*2,2</t>
  </si>
  <si>
    <t>3,3*2,2</t>
  </si>
  <si>
    <t>0,985*3,7*2</t>
  </si>
  <si>
    <t>2,28*3,7*2</t>
  </si>
  <si>
    <t>46</t>
  </si>
  <si>
    <t>784221101</t>
  </si>
  <si>
    <t>Malby z malířských směsí otěruvzdorných za sucha dvojnásobné, bílé za sucha otěruvzdorné dobře v místnostech výšky do 3,80 m</t>
  </si>
  <si>
    <t>1436282543</t>
  </si>
  <si>
    <t>https://podminky.urs.cz/item/CS_URS_2024_02/784221101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</si>
  <si>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</si>
  <si>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</si>
  <si>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</si>
  <si>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</si>
  <si>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</si>
  <si>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</si>
  <si>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</si>
  <si>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</si>
  <si>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</si>
  <si>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</si>
  <si>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</si>
  <si>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</si>
  <si>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</si>
  <si>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</si>
  <si>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</si>
  <si>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</si>
  <si>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</si>
  <si>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</si>
  <si>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</si>
  <si>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</si>
  <si>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</si>
  <si>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</si>
  <si>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</si>
  <si>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</si>
  <si>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</si>
  <si>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</si>
  <si>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</si>
  <si>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</si>
  <si>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</si>
  <si>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</si>
  <si>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</si>
  <si>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</si>
  <si>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</si>
  <si>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</si>
  <si>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</si>
  <si>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</si>
  <si>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</si>
  <si>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</si>
  <si>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</si>
  <si>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</si>
  <si>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</si>
  <si>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</si>
  <si>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</si>
  <si>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</si>
  <si>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</si>
  <si>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</si>
  <si>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</si>
  <si>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</si>
  <si>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</si>
  <si>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</si>
  <si>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</si>
  <si>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</si>
  <si>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</si>
  <si>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</si>
  <si>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</si>
  <si>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</si>
  <si>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</si>
  <si>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</si>
  <si>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</si>
  <si>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</si>
  <si>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</si>
  <si>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</si>
  <si>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</si>
  <si>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</si>
  <si>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</si>
  <si>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</si>
  <si>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</si>
  <si>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</si>
  <si>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</si>
  <si>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</si>
  <si>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</si>
  <si>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</si>
  <si>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</si>
  <si>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</si>
  <si>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</si>
  <si>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</si>
  <si>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</si>
  <si>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</si>
  <si>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</si>
  <si>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</si>
  <si>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</si>
  <si>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</si>
  <si>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</si>
  <si>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</si>
  <si>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</si>
  <si>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</si>
  <si>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</si>
  <si>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</si>
  <si>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</si>
  <si>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</si>
  <si>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</si>
  <si>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</si>
  <si>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</si>
  <si>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</si>
  <si>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</si>
  <si>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</si>
  <si>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</si>
  <si>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</si>
  <si>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</si>
  <si>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</si>
  <si>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</si>
  <si>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</si>
  <si>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</si>
  <si>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</si>
  <si>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</si>
  <si>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</si>
  <si>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</si>
  <si>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</si>
  <si>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</si>
  <si>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</si>
  <si>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</si>
  <si>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</si>
  <si>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</si>
  <si>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</si>
  <si>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</si>
  <si>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</si>
  <si>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</si>
  <si>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</si>
  <si>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</si>
  <si>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</si>
  <si>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</si>
  <si>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</si>
  <si>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</si>
  <si>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</si>
  <si>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</si>
  <si>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</si>
  <si>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</si>
  <si>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</si>
  <si>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</si>
  <si>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</si>
  <si>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</si>
  <si>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</si>
  <si>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</si>
  <si>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</si>
  <si>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</si>
  <si>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</si>
  <si>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</si>
  <si>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</si>
  <si>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</si>
  <si>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</si>
  <si>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</si>
  <si>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</si>
  <si>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</si>
  <si>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</si>
  <si>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</si>
  <si>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</si>
  <si>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</si>
  <si>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</si>
  <si>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</si>
  <si>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</si>
  <si>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</si>
  <si>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</si>
  <si>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</si>
  <si>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</si>
  <si>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</si>
  <si>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</si>
  <si>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</si>
  <si>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</si>
  <si>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</si>
  <si>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</si>
  <si>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</si>
  <si>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</si>
  <si>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</si>
  <si>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</si>
  <si>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</si>
  <si>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</si>
  <si>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</si>
  <si>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</si>
  <si>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</si>
  <si>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</si>
  <si>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</si>
  <si>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</si>
  <si>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</si>
  <si>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</si>
  <si>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</si>
  <si>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</si>
  <si>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</si>
  <si>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</si>
  <si>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</si>
  <si>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</si>
  <si>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</si>
  <si>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</si>
  <si>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</si>
  <si>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</si>
  <si>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</si>
  <si>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</si>
  <si>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</si>
  <si>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</si>
  <si>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Eliška Nováková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</si>
</sst>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3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/>
    </xf>
    <xf numFmtId="0" fontId="39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962023391" TargetMode="External"/><Relationship Id="rId18" Type="http://schemas.openxmlformats.org/officeDocument/2006/relationships/hyperlink" Target="https://podminky.urs.cz/item/CS_URS_2024_02/997013603" TargetMode="External"/><Relationship Id="rId26" Type="http://schemas.openxmlformats.org/officeDocument/2006/relationships/hyperlink" Target="https://podminky.urs.cz/item/CS_URS_2024_02/771111011" TargetMode="External"/><Relationship Id="rId39" Type="http://schemas.openxmlformats.org/officeDocument/2006/relationships/hyperlink" Target="https://podminky.urs.cz/item/CS_URS_2024_02/784121011" TargetMode="External"/><Relationship Id="rId21" Type="http://schemas.openxmlformats.org/officeDocument/2006/relationships/hyperlink" Target="https://podminky.urs.cz/item/CS_URS_2024_02/763121422" TargetMode="External"/><Relationship Id="rId34" Type="http://schemas.openxmlformats.org/officeDocument/2006/relationships/hyperlink" Target="https://podminky.urs.cz/item/CS_URS_2024_02/776221111" TargetMode="External"/><Relationship Id="rId42" Type="http://schemas.openxmlformats.org/officeDocument/2006/relationships/hyperlink" Target="https://podminky.urs.cz/item/CS_URS_2024_02/784221101" TargetMode="External"/><Relationship Id="rId7" Type="http://schemas.openxmlformats.org/officeDocument/2006/relationships/hyperlink" Target="https://podminky.urs.cz/item/CS_URS_2024_02/612131121" TargetMode="External"/><Relationship Id="rId2" Type="http://schemas.openxmlformats.org/officeDocument/2006/relationships/hyperlink" Target="https://podminky.urs.cz/item/CS_URS_2024_02/342272245" TargetMode="External"/><Relationship Id="rId16" Type="http://schemas.openxmlformats.org/officeDocument/2006/relationships/hyperlink" Target="https://podminky.urs.cz/item/CS_URS_2024_02/997013501" TargetMode="External"/><Relationship Id="rId20" Type="http://schemas.openxmlformats.org/officeDocument/2006/relationships/hyperlink" Target="https://podminky.urs.cz/item/CS_URS_2024_02/763111347" TargetMode="External"/><Relationship Id="rId29" Type="http://schemas.openxmlformats.org/officeDocument/2006/relationships/hyperlink" Target="https://podminky.urs.cz/item/CS_URS_2024_02/776111311" TargetMode="External"/><Relationship Id="rId41" Type="http://schemas.openxmlformats.org/officeDocument/2006/relationships/hyperlink" Target="https://podminky.urs.cz/item/CS_URS_2024_02/784181101" TargetMode="External"/><Relationship Id="rId1" Type="http://schemas.openxmlformats.org/officeDocument/2006/relationships/hyperlink" Target="https://podminky.urs.cz/item/CS_URS_2024_02/342241112" TargetMode="External"/><Relationship Id="rId6" Type="http://schemas.openxmlformats.org/officeDocument/2006/relationships/hyperlink" Target="https://podminky.urs.cz/item/CS_URS_2024_02/413941123" TargetMode="External"/><Relationship Id="rId11" Type="http://schemas.openxmlformats.org/officeDocument/2006/relationships/hyperlink" Target="https://podminky.urs.cz/item/CS_URS_2024_02/642945111" TargetMode="External"/><Relationship Id="rId24" Type="http://schemas.openxmlformats.org/officeDocument/2006/relationships/hyperlink" Target="https://podminky.urs.cz/item/CS_URS_2024_02/766660021" TargetMode="External"/><Relationship Id="rId32" Type="http://schemas.openxmlformats.org/officeDocument/2006/relationships/hyperlink" Target="https://podminky.urs.cz/item/CS_URS_2024_02/776141122" TargetMode="External"/><Relationship Id="rId37" Type="http://schemas.openxmlformats.org/officeDocument/2006/relationships/hyperlink" Target="https://podminky.urs.cz/item/CS_URS_2024_02/781472217" TargetMode="External"/><Relationship Id="rId40" Type="http://schemas.openxmlformats.org/officeDocument/2006/relationships/hyperlink" Target="https://podminky.urs.cz/item/CS_URS_2024_02/784171001" TargetMode="External"/><Relationship Id="rId5" Type="http://schemas.openxmlformats.org/officeDocument/2006/relationships/hyperlink" Target="https://podminky.urs.cz/item/CS_URS_2024_02/411362021" TargetMode="External"/><Relationship Id="rId15" Type="http://schemas.openxmlformats.org/officeDocument/2006/relationships/hyperlink" Target="https://podminky.urs.cz/item/CS_URS_2024_02/977151122" TargetMode="External"/><Relationship Id="rId23" Type="http://schemas.openxmlformats.org/officeDocument/2006/relationships/hyperlink" Target="https://podminky.urs.cz/item/CS_URS_2024_02/766660001" TargetMode="External"/><Relationship Id="rId28" Type="http://schemas.openxmlformats.org/officeDocument/2006/relationships/hyperlink" Target="https://podminky.urs.cz/item/CS_URS_2024_02/771574417" TargetMode="External"/><Relationship Id="rId36" Type="http://schemas.openxmlformats.org/officeDocument/2006/relationships/hyperlink" Target="https://podminky.urs.cz/item/CS_URS_2024_02/781121011" TargetMode="External"/><Relationship Id="rId10" Type="http://schemas.openxmlformats.org/officeDocument/2006/relationships/hyperlink" Target="https://podminky.urs.cz/item/CS_URS_2024_02/642944121" TargetMode="External"/><Relationship Id="rId19" Type="http://schemas.openxmlformats.org/officeDocument/2006/relationships/hyperlink" Target="https://podminky.urs.cz/item/CS_URS_2024_02/998011009" TargetMode="External"/><Relationship Id="rId31" Type="http://schemas.openxmlformats.org/officeDocument/2006/relationships/hyperlink" Target="https://podminky.urs.cz/item/CS_URS_2024_02/776121112" TargetMode="External"/><Relationship Id="rId4" Type="http://schemas.openxmlformats.org/officeDocument/2006/relationships/hyperlink" Target="https://podminky.urs.cz/item/CS_URS_2024_02/411354249" TargetMode="External"/><Relationship Id="rId9" Type="http://schemas.openxmlformats.org/officeDocument/2006/relationships/hyperlink" Target="https://podminky.urs.cz/item/CS_URS_2024_02/612311131" TargetMode="External"/><Relationship Id="rId14" Type="http://schemas.openxmlformats.org/officeDocument/2006/relationships/hyperlink" Target="https://podminky.urs.cz/item/CS_URS_2024_02/968072456" TargetMode="External"/><Relationship Id="rId22" Type="http://schemas.openxmlformats.org/officeDocument/2006/relationships/hyperlink" Target="https://podminky.urs.cz/item/CS_URS_2024_02/763431001" TargetMode="External"/><Relationship Id="rId27" Type="http://schemas.openxmlformats.org/officeDocument/2006/relationships/hyperlink" Target="https://podminky.urs.cz/item/CS_URS_2024_02/771121011" TargetMode="External"/><Relationship Id="rId30" Type="http://schemas.openxmlformats.org/officeDocument/2006/relationships/hyperlink" Target="https://podminky.urs.cz/item/CS_URS_2024_02/776111411" TargetMode="External"/><Relationship Id="rId35" Type="http://schemas.openxmlformats.org/officeDocument/2006/relationships/hyperlink" Target="https://podminky.urs.cz/item/CS_URS_2024_02/781111011" TargetMode="External"/><Relationship Id="rId43" Type="http://schemas.openxmlformats.org/officeDocument/2006/relationships/drawing" Target="../drawings/drawing2.xml"/><Relationship Id="rId8" Type="http://schemas.openxmlformats.org/officeDocument/2006/relationships/hyperlink" Target="https://podminky.urs.cz/item/CS_URS_2024_02/612142001" TargetMode="External"/><Relationship Id="rId3" Type="http://schemas.openxmlformats.org/officeDocument/2006/relationships/hyperlink" Target="https://podminky.urs.cz/item/CS_URS_2024_02/411321515" TargetMode="External"/><Relationship Id="rId12" Type="http://schemas.openxmlformats.org/officeDocument/2006/relationships/hyperlink" Target="https://podminky.urs.cz/item/CS_URS_2024_02/949101112" TargetMode="External"/><Relationship Id="rId17" Type="http://schemas.openxmlformats.org/officeDocument/2006/relationships/hyperlink" Target="https://podminky.urs.cz/item/CS_URS_2024_02/997013509" TargetMode="External"/><Relationship Id="rId25" Type="http://schemas.openxmlformats.org/officeDocument/2006/relationships/hyperlink" Target="https://podminky.urs.cz/item/CS_URS_2024_02/766691915" TargetMode="External"/><Relationship Id="rId33" Type="http://schemas.openxmlformats.org/officeDocument/2006/relationships/hyperlink" Target="https://podminky.urs.cz/item/CS_URS_2024_02/776145121" TargetMode="External"/><Relationship Id="rId38" Type="http://schemas.openxmlformats.org/officeDocument/2006/relationships/hyperlink" Target="https://podminky.urs.cz/item/CS_URS_2024_02/7841210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81" workbookViewId="0"/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 x14ac:dyDescent="0.2">
      <c r="AR2" s="260" t="s">
        <v>6</v>
      </c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S2" s="17" t="s">
        <v>7</v>
      </c>
      <c r="BT2" s="17" t="s">
        <v>8</v>
      </c>
    </row>
    <row r="3" spans="1:74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" customHeight="1" x14ac:dyDescent="0.2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pans="1:74" ht="12" customHeight="1" x14ac:dyDescent="0.2">
      <c r="B5" s="20"/>
      <c r="D5" s="24" t="s">
        <v>14</v>
      </c>
      <c r="K5" s="290" t="s">
        <v>15</v>
      </c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R5" s="20"/>
      <c r="BE5" s="287" t="s">
        <v>16</v>
      </c>
      <c r="BS5" s="17" t="s">
        <v>7</v>
      </c>
    </row>
    <row r="6" spans="1:74" ht="36.9" customHeight="1" x14ac:dyDescent="0.2">
      <c r="B6" s="20"/>
      <c r="D6" s="26" t="s">
        <v>17</v>
      </c>
      <c r="K6" s="291" t="s">
        <v>18</v>
      </c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R6" s="20"/>
      <c r="BE6" s="288"/>
      <c r="BS6" s="17" t="s">
        <v>7</v>
      </c>
    </row>
    <row r="7" spans="1:74" ht="12" customHeight="1" x14ac:dyDescent="0.2">
      <c r="B7" s="20"/>
      <c r="D7" s="27" t="s">
        <v>19</v>
      </c>
      <c r="K7" s="25" t="s">
        <v>3</v>
      </c>
      <c r="AK7" s="27" t="s">
        <v>20</v>
      </c>
      <c r="AN7" s="25" t="s">
        <v>3</v>
      </c>
      <c r="AR7" s="20"/>
      <c r="BE7" s="288"/>
      <c r="BS7" s="17" t="s">
        <v>7</v>
      </c>
    </row>
    <row r="8" spans="1:74" ht="12" customHeight="1" x14ac:dyDescent="0.2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88"/>
      <c r="BS8" s="17" t="s">
        <v>7</v>
      </c>
    </row>
    <row r="9" spans="1:74" ht="14.4" customHeight="1" x14ac:dyDescent="0.2">
      <c r="B9" s="20"/>
      <c r="AR9" s="20"/>
      <c r="BE9" s="288"/>
      <c r="BS9" s="17" t="s">
        <v>7</v>
      </c>
    </row>
    <row r="10" spans="1:74" ht="12" customHeight="1" x14ac:dyDescent="0.2">
      <c r="B10" s="20"/>
      <c r="D10" s="27" t="s">
        <v>25</v>
      </c>
      <c r="AK10" s="27" t="s">
        <v>26</v>
      </c>
      <c r="AN10" s="25" t="s">
        <v>27</v>
      </c>
      <c r="AR10" s="20"/>
      <c r="BE10" s="288"/>
      <c r="BS10" s="17" t="s">
        <v>7</v>
      </c>
    </row>
    <row r="11" spans="1:74" ht="18.45" customHeight="1" x14ac:dyDescent="0.2">
      <c r="B11" s="20"/>
      <c r="E11" s="25" t="s">
        <v>28</v>
      </c>
      <c r="AK11" s="27" t="s">
        <v>29</v>
      </c>
      <c r="AN11" s="25" t="s">
        <v>3</v>
      </c>
      <c r="AR11" s="20"/>
      <c r="BE11" s="288"/>
      <c r="BS11" s="17" t="s">
        <v>7</v>
      </c>
    </row>
    <row r="12" spans="1:74" ht="6.9" customHeight="1" x14ac:dyDescent="0.2">
      <c r="B12" s="20"/>
      <c r="AR12" s="20"/>
      <c r="BE12" s="288"/>
      <c r="BS12" s="17" t="s">
        <v>7</v>
      </c>
    </row>
    <row r="13" spans="1:74" ht="12" customHeight="1" x14ac:dyDescent="0.2">
      <c r="B13" s="20"/>
      <c r="D13" s="27" t="s">
        <v>30</v>
      </c>
      <c r="AK13" s="27" t="s">
        <v>26</v>
      </c>
      <c r="AN13" s="29" t="s">
        <v>31</v>
      </c>
      <c r="AR13" s="20"/>
      <c r="BE13" s="288"/>
      <c r="BS13" s="17" t="s">
        <v>7</v>
      </c>
    </row>
    <row r="14" spans="1:74" ht="13.2" x14ac:dyDescent="0.2">
      <c r="B14" s="20"/>
      <c r="E14" s="292" t="s">
        <v>31</v>
      </c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7" t="s">
        <v>29</v>
      </c>
      <c r="AN14" s="29" t="s">
        <v>31</v>
      </c>
      <c r="AR14" s="20"/>
      <c r="BE14" s="288"/>
      <c r="BS14" s="17" t="s">
        <v>7</v>
      </c>
    </row>
    <row r="15" spans="1:74" ht="6.9" customHeight="1" x14ac:dyDescent="0.2">
      <c r="B15" s="20"/>
      <c r="AR15" s="20"/>
      <c r="BE15" s="288"/>
      <c r="BS15" s="17" t="s">
        <v>4</v>
      </c>
    </row>
    <row r="16" spans="1:74" ht="12" customHeight="1" x14ac:dyDescent="0.2">
      <c r="B16" s="20"/>
      <c r="D16" s="27" t="s">
        <v>32</v>
      </c>
      <c r="AK16" s="27" t="s">
        <v>26</v>
      </c>
      <c r="AN16" s="25" t="s">
        <v>33</v>
      </c>
      <c r="AR16" s="20"/>
      <c r="BE16" s="288"/>
      <c r="BS16" s="17" t="s">
        <v>4</v>
      </c>
    </row>
    <row r="17" spans="2:71" ht="18.45" customHeight="1" x14ac:dyDescent="0.2">
      <c r="B17" s="20"/>
      <c r="E17" s="25" t="s">
        <v>34</v>
      </c>
      <c r="AK17" s="27" t="s">
        <v>29</v>
      </c>
      <c r="AN17" s="25" t="s">
        <v>3</v>
      </c>
      <c r="AR17" s="20"/>
      <c r="BE17" s="288"/>
      <c r="BS17" s="17" t="s">
        <v>35</v>
      </c>
    </row>
    <row r="18" spans="2:71" ht="6.9" customHeight="1" x14ac:dyDescent="0.2">
      <c r="B18" s="20"/>
      <c r="AR18" s="20"/>
      <c r="BE18" s="288"/>
      <c r="BS18" s="17" t="s">
        <v>7</v>
      </c>
    </row>
    <row r="19" spans="2:71" ht="12" customHeight="1" x14ac:dyDescent="0.2">
      <c r="B19" s="20"/>
      <c r="D19" s="27" t="s">
        <v>36</v>
      </c>
      <c r="AK19" s="27" t="s">
        <v>26</v>
      </c>
      <c r="AN19" s="25" t="s">
        <v>3</v>
      </c>
      <c r="AR19" s="20"/>
      <c r="BE19" s="288"/>
      <c r="BS19" s="17" t="s">
        <v>7</v>
      </c>
    </row>
    <row r="20" spans="2:71" ht="18.45" customHeight="1" x14ac:dyDescent="0.2">
      <c r="B20" s="20"/>
      <c r="E20" s="25" t="s">
        <v>37</v>
      </c>
      <c r="AK20" s="27" t="s">
        <v>29</v>
      </c>
      <c r="AN20" s="25" t="s">
        <v>3</v>
      </c>
      <c r="AR20" s="20"/>
      <c r="BE20" s="288"/>
      <c r="BS20" s="17" t="s">
        <v>4</v>
      </c>
    </row>
    <row r="21" spans="2:71" ht="6.9" customHeight="1" x14ac:dyDescent="0.2">
      <c r="B21" s="20"/>
      <c r="AR21" s="20"/>
      <c r="BE21" s="288"/>
    </row>
    <row r="22" spans="2:71" ht="12" customHeight="1" x14ac:dyDescent="0.2">
      <c r="B22" s="20"/>
      <c r="D22" s="27" t="s">
        <v>38</v>
      </c>
      <c r="AR22" s="20"/>
      <c r="BE22" s="288"/>
    </row>
    <row r="23" spans="2:71" ht="47.25" customHeight="1" x14ac:dyDescent="0.2">
      <c r="B23" s="20"/>
      <c r="E23" s="294" t="s">
        <v>39</v>
      </c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R23" s="20"/>
      <c r="BE23" s="288"/>
    </row>
    <row r="24" spans="2:71" ht="6.9" customHeight="1" x14ac:dyDescent="0.2">
      <c r="B24" s="20"/>
      <c r="AR24" s="20"/>
      <c r="BE24" s="288"/>
    </row>
    <row r="25" spans="2:71" ht="6.9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88"/>
    </row>
    <row r="26" spans="2:71" s="1" customFormat="1" ht="25.95" customHeight="1" x14ac:dyDescent="0.2">
      <c r="B26" s="32"/>
      <c r="D26" s="33" t="s">
        <v>40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95">
        <f>ROUND(AG54,2)</f>
        <v>0</v>
      </c>
      <c r="AL26" s="296"/>
      <c r="AM26" s="296"/>
      <c r="AN26" s="296"/>
      <c r="AO26" s="296"/>
      <c r="AR26" s="32"/>
      <c r="BE26" s="288"/>
    </row>
    <row r="27" spans="2:71" s="1" customFormat="1" ht="6.9" customHeight="1" x14ac:dyDescent="0.2">
      <c r="B27" s="32"/>
      <c r="AR27" s="32"/>
      <c r="BE27" s="288"/>
    </row>
    <row r="28" spans="2:71" s="1" customFormat="1" ht="13.2" x14ac:dyDescent="0.2">
      <c r="B28" s="32"/>
      <c r="L28" s="297" t="s">
        <v>41</v>
      </c>
      <c r="M28" s="297"/>
      <c r="N28" s="297"/>
      <c r="O28" s="297"/>
      <c r="P28" s="297"/>
      <c r="W28" s="297" t="s">
        <v>42</v>
      </c>
      <c r="X28" s="297"/>
      <c r="Y28" s="297"/>
      <c r="Z28" s="297"/>
      <c r="AA28" s="297"/>
      <c r="AB28" s="297"/>
      <c r="AC28" s="297"/>
      <c r="AD28" s="297"/>
      <c r="AE28" s="297"/>
      <c r="AK28" s="297" t="s">
        <v>43</v>
      </c>
      <c r="AL28" s="297"/>
      <c r="AM28" s="297"/>
      <c r="AN28" s="297"/>
      <c r="AO28" s="297"/>
      <c r="AR28" s="32"/>
      <c r="BE28" s="288"/>
    </row>
    <row r="29" spans="2:71" s="2" customFormat="1" ht="14.4" customHeight="1" x14ac:dyDescent="0.2">
      <c r="B29" s="36"/>
      <c r="D29" s="27" t="s">
        <v>44</v>
      </c>
      <c r="F29" s="27" t="s">
        <v>45</v>
      </c>
      <c r="L29" s="282">
        <v>0.21</v>
      </c>
      <c r="M29" s="281"/>
      <c r="N29" s="281"/>
      <c r="O29" s="281"/>
      <c r="P29" s="281"/>
      <c r="W29" s="280">
        <f>ROUND(AZ54, 2)</f>
        <v>0</v>
      </c>
      <c r="X29" s="281"/>
      <c r="Y29" s="281"/>
      <c r="Z29" s="281"/>
      <c r="AA29" s="281"/>
      <c r="AB29" s="281"/>
      <c r="AC29" s="281"/>
      <c r="AD29" s="281"/>
      <c r="AE29" s="281"/>
      <c r="AK29" s="280">
        <f>ROUND(AV54, 2)</f>
        <v>0</v>
      </c>
      <c r="AL29" s="281"/>
      <c r="AM29" s="281"/>
      <c r="AN29" s="281"/>
      <c r="AO29" s="281"/>
      <c r="AR29" s="36"/>
      <c r="BE29" s="289"/>
    </row>
    <row r="30" spans="2:71" s="2" customFormat="1" ht="14.4" customHeight="1" x14ac:dyDescent="0.2">
      <c r="B30" s="36"/>
      <c r="F30" s="27" t="s">
        <v>46</v>
      </c>
      <c r="L30" s="282">
        <v>0.12</v>
      </c>
      <c r="M30" s="281"/>
      <c r="N30" s="281"/>
      <c r="O30" s="281"/>
      <c r="P30" s="281"/>
      <c r="W30" s="280">
        <f>ROUND(BA54, 2)</f>
        <v>0</v>
      </c>
      <c r="X30" s="281"/>
      <c r="Y30" s="281"/>
      <c r="Z30" s="281"/>
      <c r="AA30" s="281"/>
      <c r="AB30" s="281"/>
      <c r="AC30" s="281"/>
      <c r="AD30" s="281"/>
      <c r="AE30" s="281"/>
      <c r="AK30" s="280">
        <f>ROUND(AW54, 2)</f>
        <v>0</v>
      </c>
      <c r="AL30" s="281"/>
      <c r="AM30" s="281"/>
      <c r="AN30" s="281"/>
      <c r="AO30" s="281"/>
      <c r="AR30" s="36"/>
      <c r="BE30" s="289"/>
    </row>
    <row r="31" spans="2:71" s="2" customFormat="1" ht="14.4" hidden="1" customHeight="1" x14ac:dyDescent="0.2">
      <c r="B31" s="36"/>
      <c r="F31" s="27" t="s">
        <v>47</v>
      </c>
      <c r="L31" s="282">
        <v>0.21</v>
      </c>
      <c r="M31" s="281"/>
      <c r="N31" s="281"/>
      <c r="O31" s="281"/>
      <c r="P31" s="281"/>
      <c r="W31" s="280">
        <f>ROUND(BB54, 2)</f>
        <v>0</v>
      </c>
      <c r="X31" s="281"/>
      <c r="Y31" s="281"/>
      <c r="Z31" s="281"/>
      <c r="AA31" s="281"/>
      <c r="AB31" s="281"/>
      <c r="AC31" s="281"/>
      <c r="AD31" s="281"/>
      <c r="AE31" s="281"/>
      <c r="AK31" s="280">
        <v>0</v>
      </c>
      <c r="AL31" s="281"/>
      <c r="AM31" s="281"/>
      <c r="AN31" s="281"/>
      <c r="AO31" s="281"/>
      <c r="AR31" s="36"/>
      <c r="BE31" s="289"/>
    </row>
    <row r="32" spans="2:71" s="2" customFormat="1" ht="14.4" hidden="1" customHeight="1" x14ac:dyDescent="0.2">
      <c r="B32" s="36"/>
      <c r="F32" s="27" t="s">
        <v>48</v>
      </c>
      <c r="L32" s="282">
        <v>0.12</v>
      </c>
      <c r="M32" s="281"/>
      <c r="N32" s="281"/>
      <c r="O32" s="281"/>
      <c r="P32" s="281"/>
      <c r="W32" s="280">
        <f>ROUND(BC54, 2)</f>
        <v>0</v>
      </c>
      <c r="X32" s="281"/>
      <c r="Y32" s="281"/>
      <c r="Z32" s="281"/>
      <c r="AA32" s="281"/>
      <c r="AB32" s="281"/>
      <c r="AC32" s="281"/>
      <c r="AD32" s="281"/>
      <c r="AE32" s="281"/>
      <c r="AK32" s="280">
        <v>0</v>
      </c>
      <c r="AL32" s="281"/>
      <c r="AM32" s="281"/>
      <c r="AN32" s="281"/>
      <c r="AO32" s="281"/>
      <c r="AR32" s="36"/>
      <c r="BE32" s="289"/>
    </row>
    <row r="33" spans="2:44" s="2" customFormat="1" ht="14.4" hidden="1" customHeight="1" x14ac:dyDescent="0.2">
      <c r="B33" s="36"/>
      <c r="F33" s="27" t="s">
        <v>49</v>
      </c>
      <c r="L33" s="282">
        <v>0</v>
      </c>
      <c r="M33" s="281"/>
      <c r="N33" s="281"/>
      <c r="O33" s="281"/>
      <c r="P33" s="281"/>
      <c r="W33" s="280">
        <f>ROUND(BD54, 2)</f>
        <v>0</v>
      </c>
      <c r="X33" s="281"/>
      <c r="Y33" s="281"/>
      <c r="Z33" s="281"/>
      <c r="AA33" s="281"/>
      <c r="AB33" s="281"/>
      <c r="AC33" s="281"/>
      <c r="AD33" s="281"/>
      <c r="AE33" s="281"/>
      <c r="AK33" s="280">
        <v>0</v>
      </c>
      <c r="AL33" s="281"/>
      <c r="AM33" s="281"/>
      <c r="AN33" s="281"/>
      <c r="AO33" s="281"/>
      <c r="AR33" s="36"/>
    </row>
    <row r="34" spans="2:44" s="1" customFormat="1" ht="6.9" customHeight="1" x14ac:dyDescent="0.2">
      <c r="B34" s="32"/>
      <c r="AR34" s="32"/>
    </row>
    <row r="35" spans="2:44" s="1" customFormat="1" ht="25.95" customHeight="1" x14ac:dyDescent="0.2">
      <c r="B35" s="32"/>
      <c r="C35" s="37"/>
      <c r="D35" s="38" t="s">
        <v>50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51</v>
      </c>
      <c r="U35" s="39"/>
      <c r="V35" s="39"/>
      <c r="W35" s="39"/>
      <c r="X35" s="283" t="s">
        <v>52</v>
      </c>
      <c r="Y35" s="284"/>
      <c r="Z35" s="284"/>
      <c r="AA35" s="284"/>
      <c r="AB35" s="284"/>
      <c r="AC35" s="39"/>
      <c r="AD35" s="39"/>
      <c r="AE35" s="39"/>
      <c r="AF35" s="39"/>
      <c r="AG35" s="39"/>
      <c r="AH35" s="39"/>
      <c r="AI35" s="39"/>
      <c r="AJ35" s="39"/>
      <c r="AK35" s="285">
        <f>SUM(AK26:AK33)</f>
        <v>0</v>
      </c>
      <c r="AL35" s="284"/>
      <c r="AM35" s="284"/>
      <c r="AN35" s="284"/>
      <c r="AO35" s="286"/>
      <c r="AP35" s="37"/>
      <c r="AQ35" s="37"/>
      <c r="AR35" s="32"/>
    </row>
    <row r="36" spans="2:44" s="1" customFormat="1" ht="6.9" customHeight="1" x14ac:dyDescent="0.2">
      <c r="B36" s="32"/>
      <c r="AR36" s="32"/>
    </row>
    <row r="37" spans="2:44" s="1" customFormat="1" ht="6.9" customHeight="1" x14ac:dyDescent="0.2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" customHeight="1" x14ac:dyDescent="0.2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" customHeight="1" x14ac:dyDescent="0.2">
      <c r="B42" s="32"/>
      <c r="C42" s="21" t="s">
        <v>53</v>
      </c>
      <c r="AR42" s="32"/>
    </row>
    <row r="43" spans="2:44" s="1" customFormat="1" ht="6.9" customHeight="1" x14ac:dyDescent="0.2">
      <c r="B43" s="32"/>
      <c r="AR43" s="32"/>
    </row>
    <row r="44" spans="2:44" s="3" customFormat="1" ht="12" customHeight="1" x14ac:dyDescent="0.2">
      <c r="B44" s="45"/>
      <c r="C44" s="27" t="s">
        <v>14</v>
      </c>
      <c r="L44" s="3" t="str">
        <f>K5</f>
        <v>04062024</v>
      </c>
      <c r="AR44" s="45"/>
    </row>
    <row r="45" spans="2:44" s="4" customFormat="1" ht="36.9" customHeight="1" x14ac:dyDescent="0.2">
      <c r="B45" s="46"/>
      <c r="C45" s="47" t="s">
        <v>17</v>
      </c>
      <c r="L45" s="271" t="str">
        <f>K6</f>
        <v>Stavební úpravy č.p. 13 - Rozšíření MŠ Starý Bydžov</v>
      </c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R45" s="46"/>
    </row>
    <row r="46" spans="2:44" s="1" customFormat="1" ht="6.9" customHeight="1" x14ac:dyDescent="0.2">
      <c r="B46" s="32"/>
      <c r="AR46" s="32"/>
    </row>
    <row r="47" spans="2:44" s="1" customFormat="1" ht="12" customHeight="1" x14ac:dyDescent="0.2">
      <c r="B47" s="32"/>
      <c r="C47" s="27" t="s">
        <v>21</v>
      </c>
      <c r="L47" s="48" t="str">
        <f>IF(K8="","",K8)</f>
        <v>Starý Bydžov</v>
      </c>
      <c r="AI47" s="27" t="s">
        <v>23</v>
      </c>
      <c r="AM47" s="273" t="str">
        <f>IF(AN8= "","",AN8)</f>
        <v>4. 6. 2024</v>
      </c>
      <c r="AN47" s="273"/>
      <c r="AR47" s="32"/>
    </row>
    <row r="48" spans="2:44" s="1" customFormat="1" ht="6.9" customHeight="1" x14ac:dyDescent="0.2">
      <c r="B48" s="32"/>
      <c r="AR48" s="32"/>
    </row>
    <row r="49" spans="1:91" s="1" customFormat="1" ht="15.15" customHeight="1" x14ac:dyDescent="0.2">
      <c r="B49" s="32"/>
      <c r="C49" s="27" t="s">
        <v>25</v>
      </c>
      <c r="L49" s="3" t="str">
        <f>IF(E11= "","",E11)</f>
        <v xml:space="preserve">Obec Starý Bydžov </v>
      </c>
      <c r="AI49" s="27" t="s">
        <v>32</v>
      </c>
      <c r="AM49" s="274" t="str">
        <f>IF(E17="","",E17)</f>
        <v>Ing. Libor Žilka</v>
      </c>
      <c r="AN49" s="275"/>
      <c r="AO49" s="275"/>
      <c r="AP49" s="275"/>
      <c r="AR49" s="32"/>
      <c r="AS49" s="276" t="s">
        <v>54</v>
      </c>
      <c r="AT49" s="277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15" customHeight="1" x14ac:dyDescent="0.2">
      <c r="B50" s="32"/>
      <c r="C50" s="27" t="s">
        <v>30</v>
      </c>
      <c r="L50" s="3" t="str">
        <f>IF(E14= "Vyplň údaj","",E14)</f>
        <v/>
      </c>
      <c r="AI50" s="27" t="s">
        <v>36</v>
      </c>
      <c r="AM50" s="274" t="str">
        <f>IF(E20="","",E20)</f>
        <v xml:space="preserve">Eliška Vosáhlová </v>
      </c>
      <c r="AN50" s="275"/>
      <c r="AO50" s="275"/>
      <c r="AP50" s="275"/>
      <c r="AR50" s="32"/>
      <c r="AS50" s="278"/>
      <c r="AT50" s="279"/>
      <c r="BD50" s="53"/>
    </row>
    <row r="51" spans="1:91" s="1" customFormat="1" ht="10.8" customHeight="1" x14ac:dyDescent="0.2">
      <c r="B51" s="32"/>
      <c r="AR51" s="32"/>
      <c r="AS51" s="278"/>
      <c r="AT51" s="279"/>
      <c r="BD51" s="53"/>
    </row>
    <row r="52" spans="1:91" s="1" customFormat="1" ht="29.25" customHeight="1" x14ac:dyDescent="0.2">
      <c r="B52" s="32"/>
      <c r="C52" s="262" t="s">
        <v>55</v>
      </c>
      <c r="D52" s="263"/>
      <c r="E52" s="263"/>
      <c r="F52" s="263"/>
      <c r="G52" s="263"/>
      <c r="H52" s="54"/>
      <c r="I52" s="264" t="s">
        <v>56</v>
      </c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5" t="s">
        <v>57</v>
      </c>
      <c r="AH52" s="263"/>
      <c r="AI52" s="263"/>
      <c r="AJ52" s="263"/>
      <c r="AK52" s="263"/>
      <c r="AL52" s="263"/>
      <c r="AM52" s="263"/>
      <c r="AN52" s="264" t="s">
        <v>58</v>
      </c>
      <c r="AO52" s="263"/>
      <c r="AP52" s="263"/>
      <c r="AQ52" s="55" t="s">
        <v>59</v>
      </c>
      <c r="AR52" s="32"/>
      <c r="AS52" s="56" t="s">
        <v>60</v>
      </c>
      <c r="AT52" s="57" t="s">
        <v>61</v>
      </c>
      <c r="AU52" s="57" t="s">
        <v>62</v>
      </c>
      <c r="AV52" s="57" t="s">
        <v>63</v>
      </c>
      <c r="AW52" s="57" t="s">
        <v>64</v>
      </c>
      <c r="AX52" s="57" t="s">
        <v>65</v>
      </c>
      <c r="AY52" s="57" t="s">
        <v>66</v>
      </c>
      <c r="AZ52" s="57" t="s">
        <v>67</v>
      </c>
      <c r="BA52" s="57" t="s">
        <v>68</v>
      </c>
      <c r="BB52" s="57" t="s">
        <v>69</v>
      </c>
      <c r="BC52" s="57" t="s">
        <v>70</v>
      </c>
      <c r="BD52" s="58" t="s">
        <v>71</v>
      </c>
    </row>
    <row r="53" spans="1:91" s="1" customFormat="1" ht="10.8" customHeight="1" x14ac:dyDescent="0.2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" customHeight="1" x14ac:dyDescent="0.2">
      <c r="B54" s="60"/>
      <c r="C54" s="61" t="s">
        <v>72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69">
        <f>ROUND(AG55,2)</f>
        <v>0</v>
      </c>
      <c r="AH54" s="269"/>
      <c r="AI54" s="269"/>
      <c r="AJ54" s="269"/>
      <c r="AK54" s="269"/>
      <c r="AL54" s="269"/>
      <c r="AM54" s="269"/>
      <c r="AN54" s="270">
        <f>SUM(AG54,AT54)</f>
        <v>0</v>
      </c>
      <c r="AO54" s="270"/>
      <c r="AP54" s="270"/>
      <c r="AQ54" s="64" t="s">
        <v>3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73</v>
      </c>
      <c r="BT54" s="69" t="s">
        <v>74</v>
      </c>
      <c r="BU54" s="70" t="s">
        <v>75</v>
      </c>
      <c r="BV54" s="69" t="s">
        <v>76</v>
      </c>
      <c r="BW54" s="69" t="s">
        <v>5</v>
      </c>
      <c r="BX54" s="69" t="s">
        <v>77</v>
      </c>
      <c r="CL54" s="69" t="s">
        <v>3</v>
      </c>
    </row>
    <row r="55" spans="1:91" s="6" customFormat="1" ht="24.75" customHeight="1" x14ac:dyDescent="0.2">
      <c r="A55" s="71" t="s">
        <v>78</v>
      </c>
      <c r="B55" s="72"/>
      <c r="C55" s="73"/>
      <c r="D55" s="268" t="s">
        <v>79</v>
      </c>
      <c r="E55" s="268"/>
      <c r="F55" s="268"/>
      <c r="G55" s="268"/>
      <c r="H55" s="268"/>
      <c r="I55" s="74"/>
      <c r="J55" s="268" t="s">
        <v>80</v>
      </c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6">
        <f>'04062024-1 - Stavební a o...'!J30</f>
        <v>0</v>
      </c>
      <c r="AH55" s="267"/>
      <c r="AI55" s="267"/>
      <c r="AJ55" s="267"/>
      <c r="AK55" s="267"/>
      <c r="AL55" s="267"/>
      <c r="AM55" s="267"/>
      <c r="AN55" s="266">
        <f>SUM(AG55,AT55)</f>
        <v>0</v>
      </c>
      <c r="AO55" s="267"/>
      <c r="AP55" s="267"/>
      <c r="AQ55" s="75" t="s">
        <v>81</v>
      </c>
      <c r="AR55" s="72"/>
      <c r="AS55" s="76">
        <v>0</v>
      </c>
      <c r="AT55" s="77">
        <f>ROUND(SUM(AV55:AW55),2)</f>
        <v>0</v>
      </c>
      <c r="AU55" s="78">
        <f>'04062024-1 - Stavební a o...'!P94</f>
        <v>0</v>
      </c>
      <c r="AV55" s="77">
        <f>'04062024-1 - Stavební a o...'!J33</f>
        <v>0</v>
      </c>
      <c r="AW55" s="77">
        <f>'04062024-1 - Stavební a o...'!J34</f>
        <v>0</v>
      </c>
      <c r="AX55" s="77">
        <f>'04062024-1 - Stavební a o...'!J35</f>
        <v>0</v>
      </c>
      <c r="AY55" s="77">
        <f>'04062024-1 - Stavební a o...'!J36</f>
        <v>0</v>
      </c>
      <c r="AZ55" s="77">
        <f>'04062024-1 - Stavební a o...'!F33</f>
        <v>0</v>
      </c>
      <c r="BA55" s="77">
        <f>'04062024-1 - Stavební a o...'!F34</f>
        <v>0</v>
      </c>
      <c r="BB55" s="77">
        <f>'04062024-1 - Stavební a o...'!F35</f>
        <v>0</v>
      </c>
      <c r="BC55" s="77">
        <f>'04062024-1 - Stavební a o...'!F36</f>
        <v>0</v>
      </c>
      <c r="BD55" s="79">
        <f>'04062024-1 - Stavební a o...'!F37</f>
        <v>0</v>
      </c>
      <c r="BT55" s="80" t="s">
        <v>82</v>
      </c>
      <c r="BV55" s="80" t="s">
        <v>76</v>
      </c>
      <c r="BW55" s="80" t="s">
        <v>83</v>
      </c>
      <c r="BX55" s="80" t="s">
        <v>5</v>
      </c>
      <c r="CL55" s="80" t="s">
        <v>3</v>
      </c>
      <c r="CM55" s="80" t="s">
        <v>84</v>
      </c>
    </row>
    <row r="56" spans="1:91" s="1" customFormat="1" ht="30" customHeight="1" x14ac:dyDescent="0.2">
      <c r="B56" s="32"/>
      <c r="AR56" s="32"/>
    </row>
    <row r="57" spans="1:91" s="1" customFormat="1" ht="6.9" customHeight="1" x14ac:dyDescent="0.2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04062024-1 - Stavební a 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25"/>
  <sheetViews>
    <sheetView showGridLines="0" tabSelected="1" topLeftCell="A236" workbookViewId="0">
      <selection activeCell="E25" sqref="E25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260" t="s">
        <v>6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83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" customHeight="1" x14ac:dyDescent="0.2">
      <c r="B4" s="20"/>
      <c r="D4" s="21" t="s">
        <v>85</v>
      </c>
      <c r="L4" s="20"/>
      <c r="M4" s="81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17</v>
      </c>
      <c r="L6" s="20"/>
    </row>
    <row r="7" spans="2:46" ht="16.5" customHeight="1" x14ac:dyDescent="0.2">
      <c r="B7" s="20"/>
      <c r="E7" s="299" t="str">
        <f>'Rekapitulace stavby'!K6</f>
        <v>Stavební úpravy č.p. 13 - Rozšíření MŠ Starý Bydžov</v>
      </c>
      <c r="F7" s="300"/>
      <c r="G7" s="300"/>
      <c r="H7" s="300"/>
      <c r="L7" s="20"/>
    </row>
    <row r="8" spans="2:46" s="1" customFormat="1" ht="12" customHeight="1" x14ac:dyDescent="0.2">
      <c r="B8" s="32"/>
      <c r="D8" s="27" t="s">
        <v>86</v>
      </c>
      <c r="L8" s="32"/>
    </row>
    <row r="9" spans="2:46" s="1" customFormat="1" ht="16.5" customHeight="1" x14ac:dyDescent="0.2">
      <c r="B9" s="32"/>
      <c r="E9" s="271" t="s">
        <v>87</v>
      </c>
      <c r="F9" s="298"/>
      <c r="G9" s="298"/>
      <c r="H9" s="298"/>
      <c r="L9" s="32"/>
    </row>
    <row r="10" spans="2:46" s="1" customFormat="1" x14ac:dyDescent="0.2">
      <c r="B10" s="32"/>
      <c r="L10" s="32"/>
    </row>
    <row r="11" spans="2:46" s="1" customFormat="1" ht="12" customHeight="1" x14ac:dyDescent="0.2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 x14ac:dyDescent="0.2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4. 6. 2024</v>
      </c>
      <c r="L12" s="32"/>
    </row>
    <row r="13" spans="2:46" s="1" customFormat="1" ht="10.8" customHeight="1" x14ac:dyDescent="0.2">
      <c r="B13" s="32"/>
      <c r="L13" s="32"/>
    </row>
    <row r="14" spans="2:46" s="1" customFormat="1" ht="12" customHeight="1" x14ac:dyDescent="0.2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 x14ac:dyDescent="0.2">
      <c r="B15" s="32"/>
      <c r="E15" s="25" t="s">
        <v>28</v>
      </c>
      <c r="I15" s="27" t="s">
        <v>29</v>
      </c>
      <c r="J15" s="25" t="s">
        <v>3</v>
      </c>
      <c r="L15" s="32"/>
    </row>
    <row r="16" spans="2:46" s="1" customFormat="1" ht="6.9" customHeight="1" x14ac:dyDescent="0.2">
      <c r="B16" s="32"/>
      <c r="L16" s="32"/>
    </row>
    <row r="17" spans="2:12" s="1" customFormat="1" ht="12" customHeight="1" x14ac:dyDescent="0.2">
      <c r="B17" s="32"/>
      <c r="D17" s="27" t="s">
        <v>30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301" t="str">
        <f>'Rekapitulace stavby'!E14</f>
        <v>Vyplň údaj</v>
      </c>
      <c r="F18" s="290"/>
      <c r="G18" s="290"/>
      <c r="H18" s="290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 x14ac:dyDescent="0.2">
      <c r="B19" s="32"/>
      <c r="L19" s="32"/>
    </row>
    <row r="20" spans="2:12" s="1" customFormat="1" ht="12" customHeight="1" x14ac:dyDescent="0.2">
      <c r="B20" s="32"/>
      <c r="D20" s="27" t="s">
        <v>32</v>
      </c>
      <c r="I20" s="27" t="s">
        <v>26</v>
      </c>
      <c r="J20" s="25" t="s">
        <v>33</v>
      </c>
      <c r="L20" s="32"/>
    </row>
    <row r="21" spans="2:12" s="1" customFormat="1" ht="18" customHeight="1" x14ac:dyDescent="0.2">
      <c r="B21" s="32"/>
      <c r="E21" s="25" t="s">
        <v>34</v>
      </c>
      <c r="I21" s="27" t="s">
        <v>29</v>
      </c>
      <c r="J21" s="25" t="s">
        <v>3</v>
      </c>
      <c r="L21" s="32"/>
    </row>
    <row r="22" spans="2:12" s="1" customFormat="1" ht="6.9" customHeight="1" x14ac:dyDescent="0.2">
      <c r="B22" s="32"/>
      <c r="L22" s="32"/>
    </row>
    <row r="23" spans="2:12" s="1" customFormat="1" ht="12" customHeight="1" x14ac:dyDescent="0.2">
      <c r="B23" s="32"/>
      <c r="D23" s="27" t="s">
        <v>36</v>
      </c>
      <c r="I23" s="27" t="s">
        <v>26</v>
      </c>
      <c r="J23" s="25" t="s">
        <v>3</v>
      </c>
      <c r="L23" s="32"/>
    </row>
    <row r="24" spans="2:12" s="1" customFormat="1" ht="18" customHeight="1" x14ac:dyDescent="0.2">
      <c r="B24" s="32"/>
      <c r="E24" s="25" t="s">
        <v>686</v>
      </c>
      <c r="I24" s="27" t="s">
        <v>29</v>
      </c>
      <c r="J24" s="25" t="s">
        <v>3</v>
      </c>
      <c r="L24" s="32"/>
    </row>
    <row r="25" spans="2:12" s="1" customFormat="1" ht="6.9" customHeight="1" x14ac:dyDescent="0.2">
      <c r="B25" s="32"/>
      <c r="L25" s="32"/>
    </row>
    <row r="26" spans="2:12" s="1" customFormat="1" ht="12" customHeight="1" x14ac:dyDescent="0.2">
      <c r="B26" s="32"/>
      <c r="D26" s="27" t="s">
        <v>38</v>
      </c>
      <c r="L26" s="32"/>
    </row>
    <row r="27" spans="2:12" s="7" customFormat="1" ht="16.5" customHeight="1" x14ac:dyDescent="0.2">
      <c r="B27" s="82"/>
      <c r="E27" s="294" t="s">
        <v>3</v>
      </c>
      <c r="F27" s="294"/>
      <c r="G27" s="294"/>
      <c r="H27" s="294"/>
      <c r="L27" s="82"/>
    </row>
    <row r="28" spans="2:12" s="1" customFormat="1" ht="6.9" customHeight="1" x14ac:dyDescent="0.2">
      <c r="B28" s="32"/>
      <c r="L28" s="32"/>
    </row>
    <row r="29" spans="2:12" s="1" customFormat="1" ht="6.9" customHeight="1" x14ac:dyDescent="0.2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 x14ac:dyDescent="0.2">
      <c r="B30" s="32"/>
      <c r="D30" s="83" t="s">
        <v>40</v>
      </c>
      <c r="J30" s="63">
        <f>ROUND(J94, 2)</f>
        <v>0</v>
      </c>
      <c r="L30" s="32"/>
    </row>
    <row r="31" spans="2:12" s="1" customFormat="1" ht="6.9" customHeight="1" x14ac:dyDescent="0.2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 x14ac:dyDescent="0.2">
      <c r="B32" s="32"/>
      <c r="F32" s="35" t="s">
        <v>42</v>
      </c>
      <c r="I32" s="35" t="s">
        <v>41</v>
      </c>
      <c r="J32" s="35" t="s">
        <v>43</v>
      </c>
      <c r="L32" s="32"/>
    </row>
    <row r="33" spans="2:12" s="1" customFormat="1" ht="14.4" customHeight="1" x14ac:dyDescent="0.2">
      <c r="B33" s="32"/>
      <c r="D33" s="52" t="s">
        <v>44</v>
      </c>
      <c r="E33" s="27" t="s">
        <v>45</v>
      </c>
      <c r="F33" s="84">
        <f>ROUND((SUM(BE94:BE324)),  2)</f>
        <v>0</v>
      </c>
      <c r="I33" s="85">
        <v>0.21</v>
      </c>
      <c r="J33" s="84">
        <f>ROUND(((SUM(BE94:BE324))*I33),  2)</f>
        <v>0</v>
      </c>
      <c r="L33" s="32"/>
    </row>
    <row r="34" spans="2:12" s="1" customFormat="1" ht="14.4" customHeight="1" x14ac:dyDescent="0.2">
      <c r="B34" s="32"/>
      <c r="E34" s="27" t="s">
        <v>46</v>
      </c>
      <c r="F34" s="84">
        <f>ROUND((SUM(BF94:BF324)),  2)</f>
        <v>0</v>
      </c>
      <c r="I34" s="85">
        <v>0.12</v>
      </c>
      <c r="J34" s="84">
        <f>ROUND(((SUM(BF94:BF324))*I34),  2)</f>
        <v>0</v>
      </c>
      <c r="L34" s="32"/>
    </row>
    <row r="35" spans="2:12" s="1" customFormat="1" ht="14.4" hidden="1" customHeight="1" x14ac:dyDescent="0.2">
      <c r="B35" s="32"/>
      <c r="E35" s="27" t="s">
        <v>47</v>
      </c>
      <c r="F35" s="84">
        <f>ROUND((SUM(BG94:BG324)),  2)</f>
        <v>0</v>
      </c>
      <c r="I35" s="85">
        <v>0.21</v>
      </c>
      <c r="J35" s="84">
        <f>0</f>
        <v>0</v>
      </c>
      <c r="L35" s="32"/>
    </row>
    <row r="36" spans="2:12" s="1" customFormat="1" ht="14.4" hidden="1" customHeight="1" x14ac:dyDescent="0.2">
      <c r="B36" s="32"/>
      <c r="E36" s="27" t="s">
        <v>48</v>
      </c>
      <c r="F36" s="84">
        <f>ROUND((SUM(BH94:BH324)),  2)</f>
        <v>0</v>
      </c>
      <c r="I36" s="85">
        <v>0.12</v>
      </c>
      <c r="J36" s="84">
        <f>0</f>
        <v>0</v>
      </c>
      <c r="L36" s="32"/>
    </row>
    <row r="37" spans="2:12" s="1" customFormat="1" ht="14.4" hidden="1" customHeight="1" x14ac:dyDescent="0.2">
      <c r="B37" s="32"/>
      <c r="E37" s="27" t="s">
        <v>49</v>
      </c>
      <c r="F37" s="84">
        <f>ROUND((SUM(BI94:BI324)),  2)</f>
        <v>0</v>
      </c>
      <c r="I37" s="85">
        <v>0</v>
      </c>
      <c r="J37" s="84">
        <f>0</f>
        <v>0</v>
      </c>
      <c r="L37" s="32"/>
    </row>
    <row r="38" spans="2:12" s="1" customFormat="1" ht="6.9" customHeight="1" x14ac:dyDescent="0.2">
      <c r="B38" s="32"/>
      <c r="L38" s="32"/>
    </row>
    <row r="39" spans="2:12" s="1" customFormat="1" ht="25.35" customHeight="1" x14ac:dyDescent="0.2">
      <c r="B39" s="32"/>
      <c r="C39" s="86"/>
      <c r="D39" s="87" t="s">
        <v>50</v>
      </c>
      <c r="E39" s="54"/>
      <c r="F39" s="54"/>
      <c r="G39" s="88" t="s">
        <v>51</v>
      </c>
      <c r="H39" s="89" t="s">
        <v>52</v>
      </c>
      <c r="I39" s="54"/>
      <c r="J39" s="90">
        <f>SUM(J30:J37)</f>
        <v>0</v>
      </c>
      <c r="K39" s="91"/>
      <c r="L39" s="32"/>
    </row>
    <row r="40" spans="2:12" s="1" customFormat="1" ht="14.4" customHeight="1" x14ac:dyDescent="0.2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 x14ac:dyDescent="0.2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 x14ac:dyDescent="0.2">
      <c r="B45" s="32"/>
      <c r="C45" s="21" t="s">
        <v>88</v>
      </c>
      <c r="L45" s="32"/>
    </row>
    <row r="46" spans="2:12" s="1" customFormat="1" ht="6.9" customHeight="1" x14ac:dyDescent="0.2">
      <c r="B46" s="32"/>
      <c r="L46" s="32"/>
    </row>
    <row r="47" spans="2:12" s="1" customFormat="1" ht="12" customHeight="1" x14ac:dyDescent="0.2">
      <c r="B47" s="32"/>
      <c r="C47" s="27" t="s">
        <v>17</v>
      </c>
      <c r="L47" s="32"/>
    </row>
    <row r="48" spans="2:12" s="1" customFormat="1" ht="16.5" customHeight="1" x14ac:dyDescent="0.2">
      <c r="B48" s="32"/>
      <c r="E48" s="299" t="str">
        <f>E7</f>
        <v>Stavební úpravy č.p. 13 - Rozšíření MŠ Starý Bydžov</v>
      </c>
      <c r="F48" s="300"/>
      <c r="G48" s="300"/>
      <c r="H48" s="300"/>
      <c r="L48" s="32"/>
    </row>
    <row r="49" spans="2:47" s="1" customFormat="1" ht="12" customHeight="1" x14ac:dyDescent="0.2">
      <c r="B49" s="32"/>
      <c r="C49" s="27" t="s">
        <v>86</v>
      </c>
      <c r="L49" s="32"/>
    </row>
    <row r="50" spans="2:47" s="1" customFormat="1" ht="16.5" customHeight="1" x14ac:dyDescent="0.2">
      <c r="B50" s="32"/>
      <c r="E50" s="271" t="str">
        <f>E9</f>
        <v>04062024-1 - Stavební a ostatní práce</v>
      </c>
      <c r="F50" s="298"/>
      <c r="G50" s="298"/>
      <c r="H50" s="298"/>
      <c r="L50" s="32"/>
    </row>
    <row r="51" spans="2:47" s="1" customFormat="1" ht="6.9" customHeight="1" x14ac:dyDescent="0.2">
      <c r="B51" s="32"/>
      <c r="L51" s="32"/>
    </row>
    <row r="52" spans="2:47" s="1" customFormat="1" ht="12" customHeight="1" x14ac:dyDescent="0.2">
      <c r="B52" s="32"/>
      <c r="C52" s="27" t="s">
        <v>21</v>
      </c>
      <c r="F52" s="25" t="str">
        <f>F12</f>
        <v>Starý Bydžov</v>
      </c>
      <c r="I52" s="27" t="s">
        <v>23</v>
      </c>
      <c r="J52" s="49" t="str">
        <f>IF(J12="","",J12)</f>
        <v>4. 6. 2024</v>
      </c>
      <c r="L52" s="32"/>
    </row>
    <row r="53" spans="2:47" s="1" customFormat="1" ht="6.9" customHeight="1" x14ac:dyDescent="0.2">
      <c r="B53" s="32"/>
      <c r="L53" s="32"/>
    </row>
    <row r="54" spans="2:47" s="1" customFormat="1" ht="15.15" customHeight="1" x14ac:dyDescent="0.2">
      <c r="B54" s="32"/>
      <c r="C54" s="27" t="s">
        <v>25</v>
      </c>
      <c r="F54" s="25" t="str">
        <f>E15</f>
        <v xml:space="preserve">Obec Starý Bydžov </v>
      </c>
      <c r="I54" s="27" t="s">
        <v>32</v>
      </c>
      <c r="J54" s="30" t="str">
        <f>E21</f>
        <v>Ing. Libor Žilka</v>
      </c>
      <c r="L54" s="32"/>
    </row>
    <row r="55" spans="2:47" s="1" customFormat="1" ht="15.15" customHeight="1" x14ac:dyDescent="0.2">
      <c r="B55" s="32"/>
      <c r="C55" s="27" t="s">
        <v>30</v>
      </c>
      <c r="F55" s="25" t="str">
        <f>IF(E18="","",E18)</f>
        <v>Vyplň údaj</v>
      </c>
      <c r="I55" s="27" t="s">
        <v>36</v>
      </c>
      <c r="J55" s="30" t="str">
        <f>E24</f>
        <v>Eliška Nováková</v>
      </c>
      <c r="L55" s="32"/>
    </row>
    <row r="56" spans="2:47" s="1" customFormat="1" ht="10.35" customHeight="1" x14ac:dyDescent="0.2">
      <c r="B56" s="32"/>
      <c r="L56" s="32"/>
    </row>
    <row r="57" spans="2:47" s="1" customFormat="1" ht="29.25" customHeight="1" x14ac:dyDescent="0.2">
      <c r="B57" s="32"/>
      <c r="C57" s="92" t="s">
        <v>89</v>
      </c>
      <c r="D57" s="86"/>
      <c r="E57" s="86"/>
      <c r="F57" s="86"/>
      <c r="G57" s="86"/>
      <c r="H57" s="86"/>
      <c r="I57" s="86"/>
      <c r="J57" s="93" t="s">
        <v>90</v>
      </c>
      <c r="K57" s="86"/>
      <c r="L57" s="32"/>
    </row>
    <row r="58" spans="2:47" s="1" customFormat="1" ht="10.35" customHeight="1" x14ac:dyDescent="0.2">
      <c r="B58" s="32"/>
      <c r="L58" s="32"/>
    </row>
    <row r="59" spans="2:47" s="1" customFormat="1" ht="22.8" customHeight="1" x14ac:dyDescent="0.2">
      <c r="B59" s="32"/>
      <c r="C59" s="94" t="s">
        <v>72</v>
      </c>
      <c r="J59" s="63">
        <f>J94</f>
        <v>0</v>
      </c>
      <c r="L59" s="32"/>
      <c r="AU59" s="17" t="s">
        <v>91</v>
      </c>
    </row>
    <row r="60" spans="2:47" s="8" customFormat="1" ht="24.9" customHeight="1" x14ac:dyDescent="0.2">
      <c r="B60" s="95"/>
      <c r="D60" s="96" t="s">
        <v>92</v>
      </c>
      <c r="E60" s="97"/>
      <c r="F60" s="97"/>
      <c r="G60" s="97"/>
      <c r="H60" s="97"/>
      <c r="I60" s="97"/>
      <c r="J60" s="98">
        <f>J95</f>
        <v>0</v>
      </c>
      <c r="L60" s="95"/>
    </row>
    <row r="61" spans="2:47" s="9" customFormat="1" ht="19.95" customHeight="1" x14ac:dyDescent="0.2">
      <c r="B61" s="99"/>
      <c r="D61" s="100" t="s">
        <v>93</v>
      </c>
      <c r="E61" s="101"/>
      <c r="F61" s="101"/>
      <c r="G61" s="101"/>
      <c r="H61" s="101"/>
      <c r="I61" s="101"/>
      <c r="J61" s="102">
        <f>J96</f>
        <v>0</v>
      </c>
      <c r="L61" s="99"/>
    </row>
    <row r="62" spans="2:47" s="9" customFormat="1" ht="19.95" customHeight="1" x14ac:dyDescent="0.2">
      <c r="B62" s="99"/>
      <c r="D62" s="100" t="s">
        <v>94</v>
      </c>
      <c r="E62" s="101"/>
      <c r="F62" s="101"/>
      <c r="G62" s="101"/>
      <c r="H62" s="101"/>
      <c r="I62" s="101"/>
      <c r="J62" s="102">
        <f>J106</f>
        <v>0</v>
      </c>
      <c r="L62" s="99"/>
    </row>
    <row r="63" spans="2:47" s="9" customFormat="1" ht="19.95" customHeight="1" x14ac:dyDescent="0.2">
      <c r="B63" s="99"/>
      <c r="D63" s="100" t="s">
        <v>95</v>
      </c>
      <c r="E63" s="101"/>
      <c r="F63" s="101"/>
      <c r="G63" s="101"/>
      <c r="H63" s="101"/>
      <c r="I63" s="101"/>
      <c r="J63" s="102">
        <f>J130</f>
        <v>0</v>
      </c>
      <c r="L63" s="99"/>
    </row>
    <row r="64" spans="2:47" s="9" customFormat="1" ht="19.95" customHeight="1" x14ac:dyDescent="0.2">
      <c r="B64" s="99"/>
      <c r="D64" s="100" t="s">
        <v>96</v>
      </c>
      <c r="E64" s="101"/>
      <c r="F64" s="101"/>
      <c r="G64" s="101"/>
      <c r="H64" s="101"/>
      <c r="I64" s="101"/>
      <c r="J64" s="102">
        <f>J152</f>
        <v>0</v>
      </c>
      <c r="L64" s="99"/>
    </row>
    <row r="65" spans="2:12" s="9" customFormat="1" ht="19.95" customHeight="1" x14ac:dyDescent="0.2">
      <c r="B65" s="99"/>
      <c r="D65" s="100" t="s">
        <v>97</v>
      </c>
      <c r="E65" s="101"/>
      <c r="F65" s="101"/>
      <c r="G65" s="101"/>
      <c r="H65" s="101"/>
      <c r="I65" s="101"/>
      <c r="J65" s="102">
        <f>J171</f>
        <v>0</v>
      </c>
      <c r="L65" s="99"/>
    </row>
    <row r="66" spans="2:12" s="9" customFormat="1" ht="19.95" customHeight="1" x14ac:dyDescent="0.2">
      <c r="B66" s="99"/>
      <c r="D66" s="100" t="s">
        <v>98</v>
      </c>
      <c r="E66" s="101"/>
      <c r="F66" s="101"/>
      <c r="G66" s="101"/>
      <c r="H66" s="101"/>
      <c r="I66" s="101"/>
      <c r="J66" s="102">
        <f>J180</f>
        <v>0</v>
      </c>
      <c r="L66" s="99"/>
    </row>
    <row r="67" spans="2:12" s="8" customFormat="1" ht="24.9" customHeight="1" x14ac:dyDescent="0.2">
      <c r="B67" s="95"/>
      <c r="D67" s="96" t="s">
        <v>99</v>
      </c>
      <c r="E67" s="97"/>
      <c r="F67" s="97"/>
      <c r="G67" s="97"/>
      <c r="H67" s="97"/>
      <c r="I67" s="97"/>
      <c r="J67" s="98">
        <f>J183</f>
        <v>0</v>
      </c>
      <c r="L67" s="95"/>
    </row>
    <row r="68" spans="2:12" s="9" customFormat="1" ht="19.95" customHeight="1" x14ac:dyDescent="0.2">
      <c r="B68" s="99"/>
      <c r="D68" s="100" t="s">
        <v>100</v>
      </c>
      <c r="E68" s="101"/>
      <c r="F68" s="101"/>
      <c r="G68" s="101"/>
      <c r="H68" s="101"/>
      <c r="I68" s="101"/>
      <c r="J68" s="102">
        <f>J184</f>
        <v>0</v>
      </c>
      <c r="L68" s="99"/>
    </row>
    <row r="69" spans="2:12" s="9" customFormat="1" ht="19.95" customHeight="1" x14ac:dyDescent="0.2">
      <c r="B69" s="99"/>
      <c r="D69" s="100" t="s">
        <v>101</v>
      </c>
      <c r="E69" s="101"/>
      <c r="F69" s="101"/>
      <c r="G69" s="101"/>
      <c r="H69" s="101"/>
      <c r="I69" s="101"/>
      <c r="J69" s="102">
        <f>J186</f>
        <v>0</v>
      </c>
      <c r="L69" s="99"/>
    </row>
    <row r="70" spans="2:12" s="9" customFormat="1" ht="19.95" customHeight="1" x14ac:dyDescent="0.2">
      <c r="B70" s="99"/>
      <c r="D70" s="100" t="s">
        <v>102</v>
      </c>
      <c r="E70" s="101"/>
      <c r="F70" s="101"/>
      <c r="G70" s="101"/>
      <c r="H70" s="101"/>
      <c r="I70" s="101"/>
      <c r="J70" s="102">
        <f>J209</f>
        <v>0</v>
      </c>
      <c r="L70" s="99"/>
    </row>
    <row r="71" spans="2:12" s="9" customFormat="1" ht="19.95" customHeight="1" x14ac:dyDescent="0.2">
      <c r="B71" s="99"/>
      <c r="D71" s="100" t="s">
        <v>103</v>
      </c>
      <c r="E71" s="101"/>
      <c r="F71" s="101"/>
      <c r="G71" s="101"/>
      <c r="H71" s="101"/>
      <c r="I71" s="101"/>
      <c r="J71" s="102">
        <f>J225</f>
        <v>0</v>
      </c>
      <c r="L71" s="99"/>
    </row>
    <row r="72" spans="2:12" s="9" customFormat="1" ht="19.95" customHeight="1" x14ac:dyDescent="0.2">
      <c r="B72" s="99"/>
      <c r="D72" s="100" t="s">
        <v>104</v>
      </c>
      <c r="E72" s="101"/>
      <c r="F72" s="101"/>
      <c r="G72" s="101"/>
      <c r="H72" s="101"/>
      <c r="I72" s="101"/>
      <c r="J72" s="102">
        <f>J236</f>
        <v>0</v>
      </c>
      <c r="L72" s="99"/>
    </row>
    <row r="73" spans="2:12" s="9" customFormat="1" ht="19.95" customHeight="1" x14ac:dyDescent="0.2">
      <c r="B73" s="99"/>
      <c r="D73" s="100" t="s">
        <v>105</v>
      </c>
      <c r="E73" s="101"/>
      <c r="F73" s="101"/>
      <c r="G73" s="101"/>
      <c r="H73" s="101"/>
      <c r="I73" s="101"/>
      <c r="J73" s="102">
        <f>J271</f>
        <v>0</v>
      </c>
      <c r="L73" s="99"/>
    </row>
    <row r="74" spans="2:12" s="9" customFormat="1" ht="19.95" customHeight="1" x14ac:dyDescent="0.2">
      <c r="B74" s="99"/>
      <c r="D74" s="100" t="s">
        <v>106</v>
      </c>
      <c r="E74" s="101"/>
      <c r="F74" s="101"/>
      <c r="G74" s="101"/>
      <c r="H74" s="101"/>
      <c r="I74" s="101"/>
      <c r="J74" s="102">
        <f>J286</f>
        <v>0</v>
      </c>
      <c r="L74" s="99"/>
    </row>
    <row r="75" spans="2:12" s="1" customFormat="1" ht="21.75" customHeight="1" x14ac:dyDescent="0.2">
      <c r="B75" s="32"/>
      <c r="L75" s="32"/>
    </row>
    <row r="76" spans="2:12" s="1" customFormat="1" ht="6.9" customHeight="1" x14ac:dyDescent="0.2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32"/>
    </row>
    <row r="80" spans="2:12" s="1" customFormat="1" ht="6.9" customHeight="1" x14ac:dyDescent="0.2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32"/>
    </row>
    <row r="81" spans="2:63" s="1" customFormat="1" ht="24.9" customHeight="1" x14ac:dyDescent="0.2">
      <c r="B81" s="32"/>
      <c r="C81" s="21" t="s">
        <v>107</v>
      </c>
      <c r="L81" s="32"/>
    </row>
    <row r="82" spans="2:63" s="1" customFormat="1" ht="6.9" customHeight="1" x14ac:dyDescent="0.2">
      <c r="B82" s="32"/>
      <c r="L82" s="32"/>
    </row>
    <row r="83" spans="2:63" s="1" customFormat="1" ht="12" customHeight="1" x14ac:dyDescent="0.2">
      <c r="B83" s="32"/>
      <c r="C83" s="27" t="s">
        <v>17</v>
      </c>
      <c r="L83" s="32"/>
    </row>
    <row r="84" spans="2:63" s="1" customFormat="1" ht="16.5" customHeight="1" x14ac:dyDescent="0.2">
      <c r="B84" s="32"/>
      <c r="E84" s="299" t="str">
        <f>E7</f>
        <v>Stavební úpravy č.p. 13 - Rozšíření MŠ Starý Bydžov</v>
      </c>
      <c r="F84" s="300"/>
      <c r="G84" s="300"/>
      <c r="H84" s="300"/>
      <c r="L84" s="32"/>
    </row>
    <row r="85" spans="2:63" s="1" customFormat="1" ht="12" customHeight="1" x14ac:dyDescent="0.2">
      <c r="B85" s="32"/>
      <c r="C85" s="27" t="s">
        <v>86</v>
      </c>
      <c r="L85" s="32"/>
    </row>
    <row r="86" spans="2:63" s="1" customFormat="1" ht="16.5" customHeight="1" x14ac:dyDescent="0.2">
      <c r="B86" s="32"/>
      <c r="E86" s="271" t="str">
        <f>E9</f>
        <v>04062024-1 - Stavební a ostatní práce</v>
      </c>
      <c r="F86" s="298"/>
      <c r="G86" s="298"/>
      <c r="H86" s="298"/>
      <c r="L86" s="32"/>
    </row>
    <row r="87" spans="2:63" s="1" customFormat="1" ht="6.9" customHeight="1" x14ac:dyDescent="0.2">
      <c r="B87" s="32"/>
      <c r="L87" s="32"/>
    </row>
    <row r="88" spans="2:63" s="1" customFormat="1" ht="12" customHeight="1" x14ac:dyDescent="0.2">
      <c r="B88" s="32"/>
      <c r="C88" s="27" t="s">
        <v>21</v>
      </c>
      <c r="F88" s="25" t="str">
        <f>F12</f>
        <v>Starý Bydžov</v>
      </c>
      <c r="I88" s="27" t="s">
        <v>23</v>
      </c>
      <c r="J88" s="49" t="str">
        <f>IF(J12="","",J12)</f>
        <v>4. 6. 2024</v>
      </c>
      <c r="L88" s="32"/>
    </row>
    <row r="89" spans="2:63" s="1" customFormat="1" ht="6.9" customHeight="1" x14ac:dyDescent="0.2">
      <c r="B89" s="32"/>
      <c r="L89" s="32"/>
    </row>
    <row r="90" spans="2:63" s="1" customFormat="1" ht="15.15" customHeight="1" x14ac:dyDescent="0.2">
      <c r="B90" s="32"/>
      <c r="C90" s="27" t="s">
        <v>25</v>
      </c>
      <c r="F90" s="25" t="str">
        <f>E15</f>
        <v xml:space="preserve">Obec Starý Bydžov </v>
      </c>
      <c r="I90" s="27" t="s">
        <v>32</v>
      </c>
      <c r="J90" s="30" t="str">
        <f>E21</f>
        <v>Ing. Libor Žilka</v>
      </c>
      <c r="L90" s="32"/>
    </row>
    <row r="91" spans="2:63" s="1" customFormat="1" ht="15.15" customHeight="1" x14ac:dyDescent="0.2">
      <c r="B91" s="32"/>
      <c r="C91" s="27" t="s">
        <v>30</v>
      </c>
      <c r="F91" s="25" t="str">
        <f>IF(E18="","",E18)</f>
        <v>Vyplň údaj</v>
      </c>
      <c r="I91" s="27" t="s">
        <v>36</v>
      </c>
      <c r="J91" s="30" t="str">
        <f>E24</f>
        <v>Eliška Nováková</v>
      </c>
      <c r="L91" s="32"/>
    </row>
    <row r="92" spans="2:63" s="1" customFormat="1" ht="10.35" customHeight="1" x14ac:dyDescent="0.2">
      <c r="B92" s="32"/>
      <c r="L92" s="32"/>
    </row>
    <row r="93" spans="2:63" s="10" customFormat="1" ht="29.25" customHeight="1" x14ac:dyDescent="0.2">
      <c r="B93" s="103"/>
      <c r="C93" s="104" t="s">
        <v>108</v>
      </c>
      <c r="D93" s="105" t="s">
        <v>59</v>
      </c>
      <c r="E93" s="105" t="s">
        <v>55</v>
      </c>
      <c r="F93" s="105" t="s">
        <v>56</v>
      </c>
      <c r="G93" s="105" t="s">
        <v>109</v>
      </c>
      <c r="H93" s="105" t="s">
        <v>110</v>
      </c>
      <c r="I93" s="105" t="s">
        <v>111</v>
      </c>
      <c r="J93" s="105" t="s">
        <v>90</v>
      </c>
      <c r="K93" s="106" t="s">
        <v>112</v>
      </c>
      <c r="L93" s="103"/>
      <c r="M93" s="56" t="s">
        <v>3</v>
      </c>
      <c r="N93" s="57" t="s">
        <v>44</v>
      </c>
      <c r="O93" s="57" t="s">
        <v>113</v>
      </c>
      <c r="P93" s="57" t="s">
        <v>114</v>
      </c>
      <c r="Q93" s="57" t="s">
        <v>115</v>
      </c>
      <c r="R93" s="57" t="s">
        <v>116</v>
      </c>
      <c r="S93" s="57" t="s">
        <v>117</v>
      </c>
      <c r="T93" s="58" t="s">
        <v>118</v>
      </c>
    </row>
    <row r="94" spans="2:63" s="1" customFormat="1" ht="22.8" customHeight="1" x14ac:dyDescent="0.3">
      <c r="B94" s="32"/>
      <c r="C94" s="61" t="s">
        <v>119</v>
      </c>
      <c r="J94" s="107">
        <f>BK94</f>
        <v>0</v>
      </c>
      <c r="L94" s="32"/>
      <c r="M94" s="59"/>
      <c r="N94" s="50"/>
      <c r="O94" s="50"/>
      <c r="P94" s="108">
        <f>P95+P183</f>
        <v>0</v>
      </c>
      <c r="Q94" s="50"/>
      <c r="R94" s="108">
        <f>R95+R183</f>
        <v>45.389465729999991</v>
      </c>
      <c r="S94" s="50"/>
      <c r="T94" s="109">
        <f>T95+T183</f>
        <v>15.477065619999999</v>
      </c>
      <c r="AT94" s="17" t="s">
        <v>73</v>
      </c>
      <c r="AU94" s="17" t="s">
        <v>91</v>
      </c>
      <c r="BK94" s="110">
        <f>BK95+BK183</f>
        <v>0</v>
      </c>
    </row>
    <row r="95" spans="2:63" s="11" customFormat="1" ht="25.95" customHeight="1" x14ac:dyDescent="0.25">
      <c r="B95" s="111"/>
      <c r="D95" s="112" t="s">
        <v>73</v>
      </c>
      <c r="E95" s="113" t="s">
        <v>120</v>
      </c>
      <c r="F95" s="113" t="s">
        <v>121</v>
      </c>
      <c r="I95" s="114"/>
      <c r="J95" s="115">
        <f>BK95</f>
        <v>0</v>
      </c>
      <c r="L95" s="111"/>
      <c r="M95" s="116"/>
      <c r="P95" s="117">
        <f>P96+P106+P130+P152+P171+P180</f>
        <v>0</v>
      </c>
      <c r="R95" s="117">
        <f>R96+R106+R130+R152+R171+R180</f>
        <v>39.704546229999991</v>
      </c>
      <c r="T95" s="118">
        <f>T96+T106+T130+T152+T171+T180</f>
        <v>15.196807</v>
      </c>
      <c r="AR95" s="112" t="s">
        <v>82</v>
      </c>
      <c r="AT95" s="119" t="s">
        <v>73</v>
      </c>
      <c r="AU95" s="119" t="s">
        <v>74</v>
      </c>
      <c r="AY95" s="112" t="s">
        <v>122</v>
      </c>
      <c r="BK95" s="120">
        <f>BK96+BK106+BK130+BK152+BK171+BK180</f>
        <v>0</v>
      </c>
    </row>
    <row r="96" spans="2:63" s="11" customFormat="1" ht="22.8" customHeight="1" x14ac:dyDescent="0.25">
      <c r="B96" s="111"/>
      <c r="D96" s="112" t="s">
        <v>73</v>
      </c>
      <c r="E96" s="121" t="s">
        <v>123</v>
      </c>
      <c r="F96" s="121" t="s">
        <v>124</v>
      </c>
      <c r="I96" s="114"/>
      <c r="J96" s="122">
        <f>BK96</f>
        <v>0</v>
      </c>
      <c r="L96" s="111"/>
      <c r="M96" s="116"/>
      <c r="P96" s="117">
        <f>SUM(P97:P105)</f>
        <v>0</v>
      </c>
      <c r="R96" s="117">
        <f>SUM(R97:R105)</f>
        <v>4.8426204000000004</v>
      </c>
      <c r="T96" s="118">
        <f>SUM(T97:T105)</f>
        <v>0</v>
      </c>
      <c r="AR96" s="112" t="s">
        <v>82</v>
      </c>
      <c r="AT96" s="119" t="s">
        <v>73</v>
      </c>
      <c r="AU96" s="119" t="s">
        <v>82</v>
      </c>
      <c r="AY96" s="112" t="s">
        <v>122</v>
      </c>
      <c r="BK96" s="120">
        <f>SUM(BK97:BK105)</f>
        <v>0</v>
      </c>
    </row>
    <row r="97" spans="2:65" s="1" customFormat="1" ht="24.15" customHeight="1" x14ac:dyDescent="0.2">
      <c r="B97" s="123"/>
      <c r="C97" s="124" t="s">
        <v>125</v>
      </c>
      <c r="D97" s="124" t="s">
        <v>126</v>
      </c>
      <c r="E97" s="125" t="s">
        <v>127</v>
      </c>
      <c r="F97" s="126" t="s">
        <v>128</v>
      </c>
      <c r="G97" s="127" t="s">
        <v>129</v>
      </c>
      <c r="H97" s="128">
        <v>14.319000000000001</v>
      </c>
      <c r="I97" s="129"/>
      <c r="J97" s="130">
        <f>ROUND(I97*H97,2)</f>
        <v>0</v>
      </c>
      <c r="K97" s="126" t="s">
        <v>130</v>
      </c>
      <c r="L97" s="32"/>
      <c r="M97" s="131" t="s">
        <v>3</v>
      </c>
      <c r="N97" s="132" t="s">
        <v>45</v>
      </c>
      <c r="P97" s="133">
        <f>O97*H97</f>
        <v>0</v>
      </c>
      <c r="Q97" s="133">
        <v>0.3216</v>
      </c>
      <c r="R97" s="133">
        <f>Q97*H97</f>
        <v>4.6049904000000002</v>
      </c>
      <c r="S97" s="133">
        <v>0</v>
      </c>
      <c r="T97" s="134">
        <f>S97*H97</f>
        <v>0</v>
      </c>
      <c r="AR97" s="135" t="s">
        <v>131</v>
      </c>
      <c r="AT97" s="135" t="s">
        <v>126</v>
      </c>
      <c r="AU97" s="135" t="s">
        <v>84</v>
      </c>
      <c r="AY97" s="17" t="s">
        <v>122</v>
      </c>
      <c r="BE97" s="136">
        <f>IF(N97="základní",J97,0)</f>
        <v>0</v>
      </c>
      <c r="BF97" s="136">
        <f>IF(N97="snížená",J97,0)</f>
        <v>0</v>
      </c>
      <c r="BG97" s="136">
        <f>IF(N97="zákl. přenesená",J97,0)</f>
        <v>0</v>
      </c>
      <c r="BH97" s="136">
        <f>IF(N97="sníž. přenesená",J97,0)</f>
        <v>0</v>
      </c>
      <c r="BI97" s="136">
        <f>IF(N97="nulová",J97,0)</f>
        <v>0</v>
      </c>
      <c r="BJ97" s="17" t="s">
        <v>82</v>
      </c>
      <c r="BK97" s="136">
        <f>ROUND(I97*H97,2)</f>
        <v>0</v>
      </c>
      <c r="BL97" s="17" t="s">
        <v>131</v>
      </c>
      <c r="BM97" s="135" t="s">
        <v>132</v>
      </c>
    </row>
    <row r="98" spans="2:65" s="1" customFormat="1" x14ac:dyDescent="0.2">
      <c r="B98" s="32"/>
      <c r="D98" s="137" t="s">
        <v>133</v>
      </c>
      <c r="F98" s="138" t="s">
        <v>134</v>
      </c>
      <c r="I98" s="139"/>
      <c r="L98" s="32"/>
      <c r="M98" s="140"/>
      <c r="T98" s="53"/>
      <c r="AT98" s="17" t="s">
        <v>133</v>
      </c>
      <c r="AU98" s="17" t="s">
        <v>84</v>
      </c>
    </row>
    <row r="99" spans="2:65" s="12" customFormat="1" x14ac:dyDescent="0.2">
      <c r="B99" s="141"/>
      <c r="D99" s="142" t="s">
        <v>135</v>
      </c>
      <c r="E99" s="143" t="s">
        <v>3</v>
      </c>
      <c r="F99" s="144" t="s">
        <v>136</v>
      </c>
      <c r="H99" s="145">
        <v>3.03</v>
      </c>
      <c r="I99" s="146"/>
      <c r="L99" s="141"/>
      <c r="M99" s="147"/>
      <c r="T99" s="148"/>
      <c r="AT99" s="143" t="s">
        <v>135</v>
      </c>
      <c r="AU99" s="143" t="s">
        <v>84</v>
      </c>
      <c r="AV99" s="12" t="s">
        <v>84</v>
      </c>
      <c r="AW99" s="12" t="s">
        <v>35</v>
      </c>
      <c r="AX99" s="12" t="s">
        <v>74</v>
      </c>
      <c r="AY99" s="143" t="s">
        <v>122</v>
      </c>
    </row>
    <row r="100" spans="2:65" s="12" customFormat="1" x14ac:dyDescent="0.2">
      <c r="B100" s="141"/>
      <c r="D100" s="142" t="s">
        <v>135</v>
      </c>
      <c r="E100" s="143" t="s">
        <v>3</v>
      </c>
      <c r="F100" s="144" t="s">
        <v>137</v>
      </c>
      <c r="H100" s="145">
        <v>2.8769999999999998</v>
      </c>
      <c r="I100" s="146"/>
      <c r="L100" s="141"/>
      <c r="M100" s="147"/>
      <c r="T100" s="148"/>
      <c r="AT100" s="143" t="s">
        <v>135</v>
      </c>
      <c r="AU100" s="143" t="s">
        <v>84</v>
      </c>
      <c r="AV100" s="12" t="s">
        <v>84</v>
      </c>
      <c r="AW100" s="12" t="s">
        <v>35</v>
      </c>
      <c r="AX100" s="12" t="s">
        <v>74</v>
      </c>
      <c r="AY100" s="143" t="s">
        <v>122</v>
      </c>
    </row>
    <row r="101" spans="2:65" s="12" customFormat="1" x14ac:dyDescent="0.2">
      <c r="B101" s="141"/>
      <c r="D101" s="142" t="s">
        <v>135</v>
      </c>
      <c r="E101" s="143" t="s">
        <v>3</v>
      </c>
      <c r="F101" s="144" t="s">
        <v>137</v>
      </c>
      <c r="H101" s="145">
        <v>2.8769999999999998</v>
      </c>
      <c r="I101" s="146"/>
      <c r="L101" s="141"/>
      <c r="M101" s="147"/>
      <c r="T101" s="148"/>
      <c r="AT101" s="143" t="s">
        <v>135</v>
      </c>
      <c r="AU101" s="143" t="s">
        <v>84</v>
      </c>
      <c r="AV101" s="12" t="s">
        <v>84</v>
      </c>
      <c r="AW101" s="12" t="s">
        <v>35</v>
      </c>
      <c r="AX101" s="12" t="s">
        <v>74</v>
      </c>
      <c r="AY101" s="143" t="s">
        <v>122</v>
      </c>
    </row>
    <row r="102" spans="2:65" s="12" customFormat="1" x14ac:dyDescent="0.2">
      <c r="B102" s="141"/>
      <c r="D102" s="142" t="s">
        <v>135</v>
      </c>
      <c r="E102" s="143" t="s">
        <v>3</v>
      </c>
      <c r="F102" s="144" t="s">
        <v>138</v>
      </c>
      <c r="H102" s="145">
        <v>5.5350000000000001</v>
      </c>
      <c r="I102" s="146"/>
      <c r="L102" s="141"/>
      <c r="M102" s="147"/>
      <c r="T102" s="148"/>
      <c r="AT102" s="143" t="s">
        <v>135</v>
      </c>
      <c r="AU102" s="143" t="s">
        <v>84</v>
      </c>
      <c r="AV102" s="12" t="s">
        <v>84</v>
      </c>
      <c r="AW102" s="12" t="s">
        <v>35</v>
      </c>
      <c r="AX102" s="12" t="s">
        <v>74</v>
      </c>
      <c r="AY102" s="143" t="s">
        <v>122</v>
      </c>
    </row>
    <row r="103" spans="2:65" s="13" customFormat="1" x14ac:dyDescent="0.2">
      <c r="B103" s="149"/>
      <c r="D103" s="142" t="s">
        <v>135</v>
      </c>
      <c r="E103" s="150" t="s">
        <v>3</v>
      </c>
      <c r="F103" s="151" t="s">
        <v>139</v>
      </c>
      <c r="H103" s="152">
        <v>14.318999999999999</v>
      </c>
      <c r="I103" s="153"/>
      <c r="L103" s="149"/>
      <c r="M103" s="154"/>
      <c r="T103" s="155"/>
      <c r="AT103" s="150" t="s">
        <v>135</v>
      </c>
      <c r="AU103" s="150" t="s">
        <v>84</v>
      </c>
      <c r="AV103" s="13" t="s">
        <v>131</v>
      </c>
      <c r="AW103" s="13" t="s">
        <v>35</v>
      </c>
      <c r="AX103" s="13" t="s">
        <v>82</v>
      </c>
      <c r="AY103" s="150" t="s">
        <v>122</v>
      </c>
    </row>
    <row r="104" spans="2:65" s="1" customFormat="1" ht="24.15" customHeight="1" x14ac:dyDescent="0.2">
      <c r="B104" s="123"/>
      <c r="C104" s="124" t="s">
        <v>140</v>
      </c>
      <c r="D104" s="124" t="s">
        <v>126</v>
      </c>
      <c r="E104" s="125" t="s">
        <v>141</v>
      </c>
      <c r="F104" s="126" t="s">
        <v>142</v>
      </c>
      <c r="G104" s="127" t="s">
        <v>129</v>
      </c>
      <c r="H104" s="128">
        <v>3</v>
      </c>
      <c r="I104" s="129"/>
      <c r="J104" s="130">
        <f>ROUND(I104*H104,2)</f>
        <v>0</v>
      </c>
      <c r="K104" s="126" t="s">
        <v>130</v>
      </c>
      <c r="L104" s="32"/>
      <c r="M104" s="131" t="s">
        <v>3</v>
      </c>
      <c r="N104" s="132" t="s">
        <v>45</v>
      </c>
      <c r="P104" s="133">
        <f>O104*H104</f>
        <v>0</v>
      </c>
      <c r="Q104" s="133">
        <v>7.9210000000000003E-2</v>
      </c>
      <c r="R104" s="133">
        <f>Q104*H104</f>
        <v>0.23763000000000001</v>
      </c>
      <c r="S104" s="133">
        <v>0</v>
      </c>
      <c r="T104" s="134">
        <f>S104*H104</f>
        <v>0</v>
      </c>
      <c r="AR104" s="135" t="s">
        <v>131</v>
      </c>
      <c r="AT104" s="135" t="s">
        <v>126</v>
      </c>
      <c r="AU104" s="135" t="s">
        <v>84</v>
      </c>
      <c r="AY104" s="17" t="s">
        <v>122</v>
      </c>
      <c r="BE104" s="136">
        <f>IF(N104="základní",J104,0)</f>
        <v>0</v>
      </c>
      <c r="BF104" s="136">
        <f>IF(N104="snížená",J104,0)</f>
        <v>0</v>
      </c>
      <c r="BG104" s="136">
        <f>IF(N104="zákl. přenesená",J104,0)</f>
        <v>0</v>
      </c>
      <c r="BH104" s="136">
        <f>IF(N104="sníž. přenesená",J104,0)</f>
        <v>0</v>
      </c>
      <c r="BI104" s="136">
        <f>IF(N104="nulová",J104,0)</f>
        <v>0</v>
      </c>
      <c r="BJ104" s="17" t="s">
        <v>82</v>
      </c>
      <c r="BK104" s="136">
        <f>ROUND(I104*H104,2)</f>
        <v>0</v>
      </c>
      <c r="BL104" s="17" t="s">
        <v>131</v>
      </c>
      <c r="BM104" s="135" t="s">
        <v>143</v>
      </c>
    </row>
    <row r="105" spans="2:65" s="1" customFormat="1" x14ac:dyDescent="0.2">
      <c r="B105" s="32"/>
      <c r="D105" s="137" t="s">
        <v>133</v>
      </c>
      <c r="F105" s="138" t="s">
        <v>144</v>
      </c>
      <c r="I105" s="139"/>
      <c r="L105" s="32"/>
      <c r="M105" s="140"/>
      <c r="T105" s="53"/>
      <c r="AT105" s="17" t="s">
        <v>133</v>
      </c>
      <c r="AU105" s="17" t="s">
        <v>84</v>
      </c>
    </row>
    <row r="106" spans="2:65" s="11" customFormat="1" ht="22.8" customHeight="1" x14ac:dyDescent="0.25">
      <c r="B106" s="111"/>
      <c r="D106" s="112" t="s">
        <v>73</v>
      </c>
      <c r="E106" s="121" t="s">
        <v>131</v>
      </c>
      <c r="F106" s="121" t="s">
        <v>145</v>
      </c>
      <c r="I106" s="114"/>
      <c r="J106" s="122">
        <f>BK106</f>
        <v>0</v>
      </c>
      <c r="L106" s="111"/>
      <c r="M106" s="116"/>
      <c r="P106" s="117">
        <f>SUM(P107:P129)</f>
        <v>0</v>
      </c>
      <c r="R106" s="117">
        <f>SUM(R107:R129)</f>
        <v>29.530753769999993</v>
      </c>
      <c r="T106" s="118">
        <f>SUM(T107:T129)</f>
        <v>0</v>
      </c>
      <c r="AR106" s="112" t="s">
        <v>82</v>
      </c>
      <c r="AT106" s="119" t="s">
        <v>73</v>
      </c>
      <c r="AU106" s="119" t="s">
        <v>82</v>
      </c>
      <c r="AY106" s="112" t="s">
        <v>122</v>
      </c>
      <c r="BK106" s="120">
        <f>SUM(BK107:BK129)</f>
        <v>0</v>
      </c>
    </row>
    <row r="107" spans="2:65" s="1" customFormat="1" ht="24.15" customHeight="1" x14ac:dyDescent="0.2">
      <c r="B107" s="123"/>
      <c r="C107" s="124" t="s">
        <v>146</v>
      </c>
      <c r="D107" s="124" t="s">
        <v>126</v>
      </c>
      <c r="E107" s="125" t="s">
        <v>147</v>
      </c>
      <c r="F107" s="126" t="s">
        <v>148</v>
      </c>
      <c r="G107" s="127" t="s">
        <v>149</v>
      </c>
      <c r="H107" s="128">
        <v>10.093999999999999</v>
      </c>
      <c r="I107" s="129"/>
      <c r="J107" s="130">
        <f>ROUND(I107*H107,2)</f>
        <v>0</v>
      </c>
      <c r="K107" s="126" t="s">
        <v>130</v>
      </c>
      <c r="L107" s="32"/>
      <c r="M107" s="131" t="s">
        <v>3</v>
      </c>
      <c r="N107" s="132" t="s">
        <v>45</v>
      </c>
      <c r="P107" s="133">
        <f>O107*H107</f>
        <v>0</v>
      </c>
      <c r="Q107" s="133">
        <v>2.5020099999999998</v>
      </c>
      <c r="R107" s="133">
        <f>Q107*H107</f>
        <v>25.255288939999996</v>
      </c>
      <c r="S107" s="133">
        <v>0</v>
      </c>
      <c r="T107" s="134">
        <f>S107*H107</f>
        <v>0</v>
      </c>
      <c r="AR107" s="135" t="s">
        <v>131</v>
      </c>
      <c r="AT107" s="135" t="s">
        <v>126</v>
      </c>
      <c r="AU107" s="135" t="s">
        <v>84</v>
      </c>
      <c r="AY107" s="17" t="s">
        <v>122</v>
      </c>
      <c r="BE107" s="136">
        <f>IF(N107="základní",J107,0)</f>
        <v>0</v>
      </c>
      <c r="BF107" s="136">
        <f>IF(N107="snížená",J107,0)</f>
        <v>0</v>
      </c>
      <c r="BG107" s="136">
        <f>IF(N107="zákl. přenesená",J107,0)</f>
        <v>0</v>
      </c>
      <c r="BH107" s="136">
        <f>IF(N107="sníž. přenesená",J107,0)</f>
        <v>0</v>
      </c>
      <c r="BI107" s="136">
        <f>IF(N107="nulová",J107,0)</f>
        <v>0</v>
      </c>
      <c r="BJ107" s="17" t="s">
        <v>82</v>
      </c>
      <c r="BK107" s="136">
        <f>ROUND(I107*H107,2)</f>
        <v>0</v>
      </c>
      <c r="BL107" s="17" t="s">
        <v>131</v>
      </c>
      <c r="BM107" s="135" t="s">
        <v>150</v>
      </c>
    </row>
    <row r="108" spans="2:65" s="1" customFormat="1" x14ac:dyDescent="0.2">
      <c r="B108" s="32"/>
      <c r="D108" s="137" t="s">
        <v>133</v>
      </c>
      <c r="F108" s="138" t="s">
        <v>151</v>
      </c>
      <c r="I108" s="139"/>
      <c r="L108" s="32"/>
      <c r="M108" s="140"/>
      <c r="T108" s="53"/>
      <c r="AT108" s="17" t="s">
        <v>133</v>
      </c>
      <c r="AU108" s="17" t="s">
        <v>84</v>
      </c>
    </row>
    <row r="109" spans="2:65" s="12" customFormat="1" x14ac:dyDescent="0.2">
      <c r="B109" s="141"/>
      <c r="D109" s="142" t="s">
        <v>135</v>
      </c>
      <c r="E109" s="143" t="s">
        <v>3</v>
      </c>
      <c r="F109" s="144" t="s">
        <v>152</v>
      </c>
      <c r="H109" s="145">
        <v>4.7590000000000003</v>
      </c>
      <c r="I109" s="146"/>
      <c r="L109" s="141"/>
      <c r="M109" s="147"/>
      <c r="T109" s="148"/>
      <c r="AT109" s="143" t="s">
        <v>135</v>
      </c>
      <c r="AU109" s="143" t="s">
        <v>84</v>
      </c>
      <c r="AV109" s="12" t="s">
        <v>84</v>
      </c>
      <c r="AW109" s="12" t="s">
        <v>35</v>
      </c>
      <c r="AX109" s="12" t="s">
        <v>74</v>
      </c>
      <c r="AY109" s="143" t="s">
        <v>122</v>
      </c>
    </row>
    <row r="110" spans="2:65" s="12" customFormat="1" x14ac:dyDescent="0.2">
      <c r="B110" s="141"/>
      <c r="D110" s="142" t="s">
        <v>135</v>
      </c>
      <c r="E110" s="143" t="s">
        <v>3</v>
      </c>
      <c r="F110" s="144" t="s">
        <v>153</v>
      </c>
      <c r="H110" s="145">
        <v>4.843</v>
      </c>
      <c r="I110" s="146"/>
      <c r="L110" s="141"/>
      <c r="M110" s="147"/>
      <c r="T110" s="148"/>
      <c r="AT110" s="143" t="s">
        <v>135</v>
      </c>
      <c r="AU110" s="143" t="s">
        <v>84</v>
      </c>
      <c r="AV110" s="12" t="s">
        <v>84</v>
      </c>
      <c r="AW110" s="12" t="s">
        <v>35</v>
      </c>
      <c r="AX110" s="12" t="s">
        <v>74</v>
      </c>
      <c r="AY110" s="143" t="s">
        <v>122</v>
      </c>
    </row>
    <row r="111" spans="2:65" s="12" customFormat="1" x14ac:dyDescent="0.2">
      <c r="B111" s="141"/>
      <c r="D111" s="142" t="s">
        <v>135</v>
      </c>
      <c r="E111" s="143" t="s">
        <v>3</v>
      </c>
      <c r="F111" s="144" t="s">
        <v>154</v>
      </c>
      <c r="H111" s="145">
        <v>0.49199999999999999</v>
      </c>
      <c r="I111" s="146"/>
      <c r="L111" s="141"/>
      <c r="M111" s="147"/>
      <c r="T111" s="148"/>
      <c r="AT111" s="143" t="s">
        <v>135</v>
      </c>
      <c r="AU111" s="143" t="s">
        <v>84</v>
      </c>
      <c r="AV111" s="12" t="s">
        <v>84</v>
      </c>
      <c r="AW111" s="12" t="s">
        <v>35</v>
      </c>
      <c r="AX111" s="12" t="s">
        <v>74</v>
      </c>
      <c r="AY111" s="143" t="s">
        <v>122</v>
      </c>
    </row>
    <row r="112" spans="2:65" s="13" customFormat="1" x14ac:dyDescent="0.2">
      <c r="B112" s="149"/>
      <c r="D112" s="142" t="s">
        <v>135</v>
      </c>
      <c r="E112" s="150" t="s">
        <v>3</v>
      </c>
      <c r="F112" s="151" t="s">
        <v>139</v>
      </c>
      <c r="H112" s="152">
        <v>10.094000000000001</v>
      </c>
      <c r="I112" s="153"/>
      <c r="L112" s="149"/>
      <c r="M112" s="154"/>
      <c r="T112" s="155"/>
      <c r="AT112" s="150" t="s">
        <v>135</v>
      </c>
      <c r="AU112" s="150" t="s">
        <v>84</v>
      </c>
      <c r="AV112" s="13" t="s">
        <v>131</v>
      </c>
      <c r="AW112" s="13" t="s">
        <v>35</v>
      </c>
      <c r="AX112" s="13" t="s">
        <v>82</v>
      </c>
      <c r="AY112" s="150" t="s">
        <v>122</v>
      </c>
    </row>
    <row r="113" spans="2:65" s="1" customFormat="1" ht="49.05" customHeight="1" x14ac:dyDescent="0.2">
      <c r="B113" s="123"/>
      <c r="C113" s="124" t="s">
        <v>155</v>
      </c>
      <c r="D113" s="124" t="s">
        <v>126</v>
      </c>
      <c r="E113" s="125" t="s">
        <v>156</v>
      </c>
      <c r="F113" s="126" t="s">
        <v>157</v>
      </c>
      <c r="G113" s="127" t="s">
        <v>129</v>
      </c>
      <c r="H113" s="128">
        <v>120.032</v>
      </c>
      <c r="I113" s="129"/>
      <c r="J113" s="130">
        <f>ROUND(I113*H113,2)</f>
        <v>0</v>
      </c>
      <c r="K113" s="126" t="s">
        <v>130</v>
      </c>
      <c r="L113" s="32"/>
      <c r="M113" s="131" t="s">
        <v>3</v>
      </c>
      <c r="N113" s="132" t="s">
        <v>45</v>
      </c>
      <c r="P113" s="133">
        <f>O113*H113</f>
        <v>0</v>
      </c>
      <c r="Q113" s="133">
        <v>1.0529999999999999E-2</v>
      </c>
      <c r="R113" s="133">
        <f>Q113*H113</f>
        <v>1.2639369599999999</v>
      </c>
      <c r="S113" s="133">
        <v>0</v>
      </c>
      <c r="T113" s="134">
        <f>S113*H113</f>
        <v>0</v>
      </c>
      <c r="AR113" s="135" t="s">
        <v>131</v>
      </c>
      <c r="AT113" s="135" t="s">
        <v>126</v>
      </c>
      <c r="AU113" s="135" t="s">
        <v>84</v>
      </c>
      <c r="AY113" s="17" t="s">
        <v>122</v>
      </c>
      <c r="BE113" s="136">
        <f>IF(N113="základní",J113,0)</f>
        <v>0</v>
      </c>
      <c r="BF113" s="136">
        <f>IF(N113="snížená",J113,0)</f>
        <v>0</v>
      </c>
      <c r="BG113" s="136">
        <f>IF(N113="zákl. přenesená",J113,0)</f>
        <v>0</v>
      </c>
      <c r="BH113" s="136">
        <f>IF(N113="sníž. přenesená",J113,0)</f>
        <v>0</v>
      </c>
      <c r="BI113" s="136">
        <f>IF(N113="nulová",J113,0)</f>
        <v>0</v>
      </c>
      <c r="BJ113" s="17" t="s">
        <v>82</v>
      </c>
      <c r="BK113" s="136">
        <f>ROUND(I113*H113,2)</f>
        <v>0</v>
      </c>
      <c r="BL113" s="17" t="s">
        <v>131</v>
      </c>
      <c r="BM113" s="135" t="s">
        <v>158</v>
      </c>
    </row>
    <row r="114" spans="2:65" s="1" customFormat="1" x14ac:dyDescent="0.2">
      <c r="B114" s="32"/>
      <c r="D114" s="137" t="s">
        <v>133</v>
      </c>
      <c r="F114" s="138" t="s">
        <v>159</v>
      </c>
      <c r="I114" s="139"/>
      <c r="L114" s="32"/>
      <c r="M114" s="140"/>
      <c r="T114" s="53"/>
      <c r="AT114" s="17" t="s">
        <v>133</v>
      </c>
      <c r="AU114" s="17" t="s">
        <v>84</v>
      </c>
    </row>
    <row r="115" spans="2:65" s="12" customFormat="1" x14ac:dyDescent="0.2">
      <c r="B115" s="141"/>
      <c r="D115" s="142" t="s">
        <v>135</v>
      </c>
      <c r="E115" s="143" t="s">
        <v>3</v>
      </c>
      <c r="F115" s="144" t="s">
        <v>160</v>
      </c>
      <c r="H115" s="145">
        <v>59.488999999999997</v>
      </c>
      <c r="I115" s="146"/>
      <c r="L115" s="141"/>
      <c r="M115" s="147"/>
      <c r="T115" s="148"/>
      <c r="AT115" s="143" t="s">
        <v>135</v>
      </c>
      <c r="AU115" s="143" t="s">
        <v>84</v>
      </c>
      <c r="AV115" s="12" t="s">
        <v>84</v>
      </c>
      <c r="AW115" s="12" t="s">
        <v>35</v>
      </c>
      <c r="AX115" s="12" t="s">
        <v>74</v>
      </c>
      <c r="AY115" s="143" t="s">
        <v>122</v>
      </c>
    </row>
    <row r="116" spans="2:65" s="12" customFormat="1" x14ac:dyDescent="0.2">
      <c r="B116" s="141"/>
      <c r="D116" s="142" t="s">
        <v>135</v>
      </c>
      <c r="E116" s="143" t="s">
        <v>3</v>
      </c>
      <c r="F116" s="144" t="s">
        <v>161</v>
      </c>
      <c r="H116" s="145">
        <v>60.542999999999999</v>
      </c>
      <c r="I116" s="146"/>
      <c r="L116" s="141"/>
      <c r="M116" s="147"/>
      <c r="T116" s="148"/>
      <c r="AT116" s="143" t="s">
        <v>135</v>
      </c>
      <c r="AU116" s="143" t="s">
        <v>84</v>
      </c>
      <c r="AV116" s="12" t="s">
        <v>84</v>
      </c>
      <c r="AW116" s="12" t="s">
        <v>35</v>
      </c>
      <c r="AX116" s="12" t="s">
        <v>74</v>
      </c>
      <c r="AY116" s="143" t="s">
        <v>122</v>
      </c>
    </row>
    <row r="117" spans="2:65" s="13" customFormat="1" x14ac:dyDescent="0.2">
      <c r="B117" s="149"/>
      <c r="D117" s="142" t="s">
        <v>135</v>
      </c>
      <c r="E117" s="150" t="s">
        <v>3</v>
      </c>
      <c r="F117" s="151" t="s">
        <v>139</v>
      </c>
      <c r="H117" s="152">
        <v>120.032</v>
      </c>
      <c r="I117" s="153"/>
      <c r="L117" s="149"/>
      <c r="M117" s="154"/>
      <c r="T117" s="155"/>
      <c r="AT117" s="150" t="s">
        <v>135</v>
      </c>
      <c r="AU117" s="150" t="s">
        <v>84</v>
      </c>
      <c r="AV117" s="13" t="s">
        <v>131</v>
      </c>
      <c r="AW117" s="13" t="s">
        <v>35</v>
      </c>
      <c r="AX117" s="13" t="s">
        <v>82</v>
      </c>
      <c r="AY117" s="150" t="s">
        <v>122</v>
      </c>
    </row>
    <row r="118" spans="2:65" s="1" customFormat="1" ht="44.25" customHeight="1" x14ac:dyDescent="0.2">
      <c r="B118" s="123"/>
      <c r="C118" s="124" t="s">
        <v>162</v>
      </c>
      <c r="D118" s="124" t="s">
        <v>126</v>
      </c>
      <c r="E118" s="125" t="s">
        <v>163</v>
      </c>
      <c r="F118" s="126" t="s">
        <v>164</v>
      </c>
      <c r="G118" s="127" t="s">
        <v>165</v>
      </c>
      <c r="H118" s="128">
        <v>0.221</v>
      </c>
      <c r="I118" s="129"/>
      <c r="J118" s="130">
        <f>ROUND(I118*H118,2)</f>
        <v>0</v>
      </c>
      <c r="K118" s="126" t="s">
        <v>130</v>
      </c>
      <c r="L118" s="32"/>
      <c r="M118" s="131" t="s">
        <v>3</v>
      </c>
      <c r="N118" s="132" t="s">
        <v>45</v>
      </c>
      <c r="P118" s="133">
        <f>O118*H118</f>
        <v>0</v>
      </c>
      <c r="Q118" s="133">
        <v>1.06277</v>
      </c>
      <c r="R118" s="133">
        <f>Q118*H118</f>
        <v>0.23487216999999999</v>
      </c>
      <c r="S118" s="133">
        <v>0</v>
      </c>
      <c r="T118" s="134">
        <f>S118*H118</f>
        <v>0</v>
      </c>
      <c r="AR118" s="135" t="s">
        <v>131</v>
      </c>
      <c r="AT118" s="135" t="s">
        <v>126</v>
      </c>
      <c r="AU118" s="135" t="s">
        <v>84</v>
      </c>
      <c r="AY118" s="17" t="s">
        <v>122</v>
      </c>
      <c r="BE118" s="136">
        <f>IF(N118="základní",J118,0)</f>
        <v>0</v>
      </c>
      <c r="BF118" s="136">
        <f>IF(N118="snížená",J118,0)</f>
        <v>0</v>
      </c>
      <c r="BG118" s="136">
        <f>IF(N118="zákl. přenesená",J118,0)</f>
        <v>0</v>
      </c>
      <c r="BH118" s="136">
        <f>IF(N118="sníž. přenesená",J118,0)</f>
        <v>0</v>
      </c>
      <c r="BI118" s="136">
        <f>IF(N118="nulová",J118,0)</f>
        <v>0</v>
      </c>
      <c r="BJ118" s="17" t="s">
        <v>82</v>
      </c>
      <c r="BK118" s="136">
        <f>ROUND(I118*H118,2)</f>
        <v>0</v>
      </c>
      <c r="BL118" s="17" t="s">
        <v>131</v>
      </c>
      <c r="BM118" s="135" t="s">
        <v>166</v>
      </c>
    </row>
    <row r="119" spans="2:65" s="1" customFormat="1" x14ac:dyDescent="0.2">
      <c r="B119" s="32"/>
      <c r="D119" s="137" t="s">
        <v>133</v>
      </c>
      <c r="F119" s="138" t="s">
        <v>167</v>
      </c>
      <c r="I119" s="139"/>
      <c r="L119" s="32"/>
      <c r="M119" s="140"/>
      <c r="T119" s="53"/>
      <c r="AT119" s="17" t="s">
        <v>133</v>
      </c>
      <c r="AU119" s="17" t="s">
        <v>84</v>
      </c>
    </row>
    <row r="120" spans="2:65" s="12" customFormat="1" x14ac:dyDescent="0.2">
      <c r="B120" s="141"/>
      <c r="D120" s="142" t="s">
        <v>135</v>
      </c>
      <c r="E120" s="143" t="s">
        <v>3</v>
      </c>
      <c r="F120" s="144" t="s">
        <v>168</v>
      </c>
      <c r="H120" s="145">
        <v>0.104</v>
      </c>
      <c r="I120" s="146"/>
      <c r="L120" s="141"/>
      <c r="M120" s="147"/>
      <c r="T120" s="148"/>
      <c r="AT120" s="143" t="s">
        <v>135</v>
      </c>
      <c r="AU120" s="143" t="s">
        <v>84</v>
      </c>
      <c r="AV120" s="12" t="s">
        <v>84</v>
      </c>
      <c r="AW120" s="12" t="s">
        <v>35</v>
      </c>
      <c r="AX120" s="12" t="s">
        <v>74</v>
      </c>
      <c r="AY120" s="143" t="s">
        <v>122</v>
      </c>
    </row>
    <row r="121" spans="2:65" s="12" customFormat="1" x14ac:dyDescent="0.2">
      <c r="B121" s="141"/>
      <c r="D121" s="142" t="s">
        <v>135</v>
      </c>
      <c r="E121" s="143" t="s">
        <v>3</v>
      </c>
      <c r="F121" s="144" t="s">
        <v>169</v>
      </c>
      <c r="H121" s="145">
        <v>0.106</v>
      </c>
      <c r="I121" s="146"/>
      <c r="L121" s="141"/>
      <c r="M121" s="147"/>
      <c r="T121" s="148"/>
      <c r="AT121" s="143" t="s">
        <v>135</v>
      </c>
      <c r="AU121" s="143" t="s">
        <v>84</v>
      </c>
      <c r="AV121" s="12" t="s">
        <v>84</v>
      </c>
      <c r="AW121" s="12" t="s">
        <v>35</v>
      </c>
      <c r="AX121" s="12" t="s">
        <v>74</v>
      </c>
      <c r="AY121" s="143" t="s">
        <v>122</v>
      </c>
    </row>
    <row r="122" spans="2:65" s="12" customFormat="1" x14ac:dyDescent="0.2">
      <c r="B122" s="141"/>
      <c r="D122" s="142" t="s">
        <v>135</v>
      </c>
      <c r="E122" s="143" t="s">
        <v>3</v>
      </c>
      <c r="F122" s="144" t="s">
        <v>170</v>
      </c>
      <c r="H122" s="145">
        <v>1.0999999999999999E-2</v>
      </c>
      <c r="I122" s="146"/>
      <c r="L122" s="141"/>
      <c r="M122" s="147"/>
      <c r="T122" s="148"/>
      <c r="AT122" s="143" t="s">
        <v>135</v>
      </c>
      <c r="AU122" s="143" t="s">
        <v>84</v>
      </c>
      <c r="AV122" s="12" t="s">
        <v>84</v>
      </c>
      <c r="AW122" s="12" t="s">
        <v>35</v>
      </c>
      <c r="AX122" s="12" t="s">
        <v>74</v>
      </c>
      <c r="AY122" s="143" t="s">
        <v>122</v>
      </c>
    </row>
    <row r="123" spans="2:65" s="13" customFormat="1" x14ac:dyDescent="0.2">
      <c r="B123" s="149"/>
      <c r="D123" s="142" t="s">
        <v>135</v>
      </c>
      <c r="E123" s="150" t="s">
        <v>3</v>
      </c>
      <c r="F123" s="151" t="s">
        <v>139</v>
      </c>
      <c r="H123" s="152">
        <v>0.221</v>
      </c>
      <c r="I123" s="153"/>
      <c r="L123" s="149"/>
      <c r="M123" s="154"/>
      <c r="T123" s="155"/>
      <c r="AT123" s="150" t="s">
        <v>135</v>
      </c>
      <c r="AU123" s="150" t="s">
        <v>84</v>
      </c>
      <c r="AV123" s="13" t="s">
        <v>131</v>
      </c>
      <c r="AW123" s="13" t="s">
        <v>35</v>
      </c>
      <c r="AX123" s="13" t="s">
        <v>82</v>
      </c>
      <c r="AY123" s="150" t="s">
        <v>122</v>
      </c>
    </row>
    <row r="124" spans="2:65" s="1" customFormat="1" ht="24.15" customHeight="1" x14ac:dyDescent="0.2">
      <c r="B124" s="123"/>
      <c r="C124" s="124" t="s">
        <v>171</v>
      </c>
      <c r="D124" s="124" t="s">
        <v>126</v>
      </c>
      <c r="E124" s="125" t="s">
        <v>172</v>
      </c>
      <c r="F124" s="126" t="s">
        <v>173</v>
      </c>
      <c r="G124" s="127" t="s">
        <v>165</v>
      </c>
      <c r="H124" s="128">
        <v>2.73</v>
      </c>
      <c r="I124" s="129"/>
      <c r="J124" s="130">
        <f>ROUND(I124*H124,2)</f>
        <v>0</v>
      </c>
      <c r="K124" s="126" t="s">
        <v>130</v>
      </c>
      <c r="L124" s="32"/>
      <c r="M124" s="131" t="s">
        <v>3</v>
      </c>
      <c r="N124" s="132" t="s">
        <v>45</v>
      </c>
      <c r="P124" s="133">
        <f>O124*H124</f>
        <v>0</v>
      </c>
      <c r="Q124" s="133">
        <v>1.7090000000000001E-2</v>
      </c>
      <c r="R124" s="133">
        <f>Q124*H124</f>
        <v>4.6655700000000001E-2</v>
      </c>
      <c r="S124" s="133">
        <v>0</v>
      </c>
      <c r="T124" s="134">
        <f>S124*H124</f>
        <v>0</v>
      </c>
      <c r="AR124" s="135" t="s">
        <v>131</v>
      </c>
      <c r="AT124" s="135" t="s">
        <v>126</v>
      </c>
      <c r="AU124" s="135" t="s">
        <v>84</v>
      </c>
      <c r="AY124" s="17" t="s">
        <v>122</v>
      </c>
      <c r="BE124" s="136">
        <f>IF(N124="základní",J124,0)</f>
        <v>0</v>
      </c>
      <c r="BF124" s="136">
        <f>IF(N124="snížená",J124,0)</f>
        <v>0</v>
      </c>
      <c r="BG124" s="136">
        <f>IF(N124="zákl. přenesená",J124,0)</f>
        <v>0</v>
      </c>
      <c r="BH124" s="136">
        <f>IF(N124="sníž. přenesená",J124,0)</f>
        <v>0</v>
      </c>
      <c r="BI124" s="136">
        <f>IF(N124="nulová",J124,0)</f>
        <v>0</v>
      </c>
      <c r="BJ124" s="17" t="s">
        <v>82</v>
      </c>
      <c r="BK124" s="136">
        <f>ROUND(I124*H124,2)</f>
        <v>0</v>
      </c>
      <c r="BL124" s="17" t="s">
        <v>131</v>
      </c>
      <c r="BM124" s="135" t="s">
        <v>174</v>
      </c>
    </row>
    <row r="125" spans="2:65" s="1" customFormat="1" x14ac:dyDescent="0.2">
      <c r="B125" s="32"/>
      <c r="D125" s="137" t="s">
        <v>133</v>
      </c>
      <c r="F125" s="138" t="s">
        <v>175</v>
      </c>
      <c r="I125" s="139"/>
      <c r="L125" s="32"/>
      <c r="M125" s="140"/>
      <c r="T125" s="53"/>
      <c r="AT125" s="17" t="s">
        <v>133</v>
      </c>
      <c r="AU125" s="17" t="s">
        <v>84</v>
      </c>
    </row>
    <row r="126" spans="2:65" s="12" customFormat="1" x14ac:dyDescent="0.2">
      <c r="B126" s="141"/>
      <c r="D126" s="142" t="s">
        <v>135</v>
      </c>
      <c r="E126" s="143" t="s">
        <v>3</v>
      </c>
      <c r="F126" s="144" t="s">
        <v>176</v>
      </c>
      <c r="H126" s="145">
        <v>1.319</v>
      </c>
      <c r="I126" s="146"/>
      <c r="L126" s="141"/>
      <c r="M126" s="147"/>
      <c r="T126" s="148"/>
      <c r="AT126" s="143" t="s">
        <v>135</v>
      </c>
      <c r="AU126" s="143" t="s">
        <v>84</v>
      </c>
      <c r="AV126" s="12" t="s">
        <v>84</v>
      </c>
      <c r="AW126" s="12" t="s">
        <v>35</v>
      </c>
      <c r="AX126" s="12" t="s">
        <v>74</v>
      </c>
      <c r="AY126" s="143" t="s">
        <v>122</v>
      </c>
    </row>
    <row r="127" spans="2:65" s="12" customFormat="1" x14ac:dyDescent="0.2">
      <c r="B127" s="141"/>
      <c r="D127" s="142" t="s">
        <v>135</v>
      </c>
      <c r="E127" s="143" t="s">
        <v>3</v>
      </c>
      <c r="F127" s="144" t="s">
        <v>177</v>
      </c>
      <c r="H127" s="145">
        <v>1.411</v>
      </c>
      <c r="I127" s="146"/>
      <c r="L127" s="141"/>
      <c r="M127" s="147"/>
      <c r="T127" s="148"/>
      <c r="AT127" s="143" t="s">
        <v>135</v>
      </c>
      <c r="AU127" s="143" t="s">
        <v>84</v>
      </c>
      <c r="AV127" s="12" t="s">
        <v>84</v>
      </c>
      <c r="AW127" s="12" t="s">
        <v>35</v>
      </c>
      <c r="AX127" s="12" t="s">
        <v>74</v>
      </c>
      <c r="AY127" s="143" t="s">
        <v>122</v>
      </c>
    </row>
    <row r="128" spans="2:65" s="13" customFormat="1" x14ac:dyDescent="0.2">
      <c r="B128" s="149"/>
      <c r="D128" s="142" t="s">
        <v>135</v>
      </c>
      <c r="E128" s="150" t="s">
        <v>3</v>
      </c>
      <c r="F128" s="151" t="s">
        <v>139</v>
      </c>
      <c r="H128" s="152">
        <v>2.73</v>
      </c>
      <c r="I128" s="153"/>
      <c r="L128" s="149"/>
      <c r="M128" s="154"/>
      <c r="T128" s="155"/>
      <c r="AT128" s="150" t="s">
        <v>135</v>
      </c>
      <c r="AU128" s="150" t="s">
        <v>84</v>
      </c>
      <c r="AV128" s="13" t="s">
        <v>131</v>
      </c>
      <c r="AW128" s="13" t="s">
        <v>35</v>
      </c>
      <c r="AX128" s="13" t="s">
        <v>82</v>
      </c>
      <c r="AY128" s="150" t="s">
        <v>122</v>
      </c>
    </row>
    <row r="129" spans="2:65" s="1" customFormat="1" ht="16.5" customHeight="1" x14ac:dyDescent="0.2">
      <c r="B129" s="123"/>
      <c r="C129" s="156" t="s">
        <v>178</v>
      </c>
      <c r="D129" s="156" t="s">
        <v>179</v>
      </c>
      <c r="E129" s="157" t="s">
        <v>180</v>
      </c>
      <c r="F129" s="158" t="s">
        <v>181</v>
      </c>
      <c r="G129" s="159" t="s">
        <v>165</v>
      </c>
      <c r="H129" s="160">
        <v>2.73</v>
      </c>
      <c r="I129" s="161"/>
      <c r="J129" s="162">
        <f>ROUND(I129*H129,2)</f>
        <v>0</v>
      </c>
      <c r="K129" s="158" t="s">
        <v>130</v>
      </c>
      <c r="L129" s="163"/>
      <c r="M129" s="164" t="s">
        <v>3</v>
      </c>
      <c r="N129" s="165" t="s">
        <v>45</v>
      </c>
      <c r="P129" s="133">
        <f>O129*H129</f>
        <v>0</v>
      </c>
      <c r="Q129" s="133">
        <v>1</v>
      </c>
      <c r="R129" s="133">
        <f>Q129*H129</f>
        <v>2.73</v>
      </c>
      <c r="S129" s="133">
        <v>0</v>
      </c>
      <c r="T129" s="134">
        <f>S129*H129</f>
        <v>0</v>
      </c>
      <c r="AR129" s="135" t="s">
        <v>178</v>
      </c>
      <c r="AT129" s="135" t="s">
        <v>179</v>
      </c>
      <c r="AU129" s="135" t="s">
        <v>84</v>
      </c>
      <c r="AY129" s="17" t="s">
        <v>122</v>
      </c>
      <c r="BE129" s="136">
        <f>IF(N129="základní",J129,0)</f>
        <v>0</v>
      </c>
      <c r="BF129" s="136">
        <f>IF(N129="snížená",J129,0)</f>
        <v>0</v>
      </c>
      <c r="BG129" s="136">
        <f>IF(N129="zákl. přenesená",J129,0)</f>
        <v>0</v>
      </c>
      <c r="BH129" s="136">
        <f>IF(N129="sníž. přenesená",J129,0)</f>
        <v>0</v>
      </c>
      <c r="BI129" s="136">
        <f>IF(N129="nulová",J129,0)</f>
        <v>0</v>
      </c>
      <c r="BJ129" s="17" t="s">
        <v>82</v>
      </c>
      <c r="BK129" s="136">
        <f>ROUND(I129*H129,2)</f>
        <v>0</v>
      </c>
      <c r="BL129" s="17" t="s">
        <v>131</v>
      </c>
      <c r="BM129" s="135" t="s">
        <v>182</v>
      </c>
    </row>
    <row r="130" spans="2:65" s="11" customFormat="1" ht="22.8" customHeight="1" x14ac:dyDescent="0.25">
      <c r="B130" s="111"/>
      <c r="D130" s="112" t="s">
        <v>73</v>
      </c>
      <c r="E130" s="121" t="s">
        <v>125</v>
      </c>
      <c r="F130" s="121" t="s">
        <v>183</v>
      </c>
      <c r="I130" s="114"/>
      <c r="J130" s="122">
        <f>BK130</f>
        <v>0</v>
      </c>
      <c r="L130" s="111"/>
      <c r="M130" s="116"/>
      <c r="P130" s="117">
        <f>SUM(P131:P151)</f>
        <v>0</v>
      </c>
      <c r="R130" s="117">
        <f>SUM(R131:R151)</f>
        <v>5.2753277999999995</v>
      </c>
      <c r="T130" s="118">
        <f>SUM(T131:T151)</f>
        <v>0</v>
      </c>
      <c r="AR130" s="112" t="s">
        <v>82</v>
      </c>
      <c r="AT130" s="119" t="s">
        <v>73</v>
      </c>
      <c r="AU130" s="119" t="s">
        <v>82</v>
      </c>
      <c r="AY130" s="112" t="s">
        <v>122</v>
      </c>
      <c r="BK130" s="120">
        <f>SUM(BK131:BK151)</f>
        <v>0</v>
      </c>
    </row>
    <row r="131" spans="2:65" s="1" customFormat="1" ht="16.5" customHeight="1" x14ac:dyDescent="0.2">
      <c r="B131" s="123"/>
      <c r="C131" s="124" t="s">
        <v>184</v>
      </c>
      <c r="D131" s="124" t="s">
        <v>126</v>
      </c>
      <c r="E131" s="125" t="s">
        <v>185</v>
      </c>
      <c r="F131" s="126" t="s">
        <v>186</v>
      </c>
      <c r="G131" s="127" t="s">
        <v>187</v>
      </c>
      <c r="H131" s="128">
        <v>1</v>
      </c>
      <c r="I131" s="129"/>
      <c r="J131" s="130">
        <f>ROUND(I131*H131,2)</f>
        <v>0</v>
      </c>
      <c r="K131" s="126" t="s">
        <v>3</v>
      </c>
      <c r="L131" s="32"/>
      <c r="M131" s="131" t="s">
        <v>3</v>
      </c>
      <c r="N131" s="132" t="s">
        <v>45</v>
      </c>
      <c r="P131" s="133">
        <f>O131*H131</f>
        <v>0</v>
      </c>
      <c r="Q131" s="133">
        <v>0</v>
      </c>
      <c r="R131" s="133">
        <f>Q131*H131</f>
        <v>0</v>
      </c>
      <c r="S131" s="133">
        <v>0</v>
      </c>
      <c r="T131" s="134">
        <f>S131*H131</f>
        <v>0</v>
      </c>
      <c r="AR131" s="135" t="s">
        <v>131</v>
      </c>
      <c r="AT131" s="135" t="s">
        <v>126</v>
      </c>
      <c r="AU131" s="135" t="s">
        <v>84</v>
      </c>
      <c r="AY131" s="17" t="s">
        <v>122</v>
      </c>
      <c r="BE131" s="136">
        <f>IF(N131="základní",J131,0)</f>
        <v>0</v>
      </c>
      <c r="BF131" s="136">
        <f>IF(N131="snížená",J131,0)</f>
        <v>0</v>
      </c>
      <c r="BG131" s="136">
        <f>IF(N131="zákl. přenesená",J131,0)</f>
        <v>0</v>
      </c>
      <c r="BH131" s="136">
        <f>IF(N131="sníž. přenesená",J131,0)</f>
        <v>0</v>
      </c>
      <c r="BI131" s="136">
        <f>IF(N131="nulová",J131,0)</f>
        <v>0</v>
      </c>
      <c r="BJ131" s="17" t="s">
        <v>82</v>
      </c>
      <c r="BK131" s="136">
        <f>ROUND(I131*H131,2)</f>
        <v>0</v>
      </c>
      <c r="BL131" s="17" t="s">
        <v>131</v>
      </c>
      <c r="BM131" s="135" t="s">
        <v>188</v>
      </c>
    </row>
    <row r="132" spans="2:65" s="1" customFormat="1" ht="16.5" customHeight="1" x14ac:dyDescent="0.2">
      <c r="B132" s="123"/>
      <c r="C132" s="124" t="s">
        <v>189</v>
      </c>
      <c r="D132" s="124" t="s">
        <v>126</v>
      </c>
      <c r="E132" s="125" t="s">
        <v>190</v>
      </c>
      <c r="F132" s="126" t="s">
        <v>191</v>
      </c>
      <c r="G132" s="127" t="s">
        <v>129</v>
      </c>
      <c r="H132" s="128">
        <v>563.60400000000004</v>
      </c>
      <c r="I132" s="129"/>
      <c r="J132" s="130">
        <f>ROUND(I132*H132,2)</f>
        <v>0</v>
      </c>
      <c r="K132" s="126" t="s">
        <v>130</v>
      </c>
      <c r="L132" s="32"/>
      <c r="M132" s="131" t="s">
        <v>3</v>
      </c>
      <c r="N132" s="132" t="s">
        <v>45</v>
      </c>
      <c r="P132" s="133">
        <f>O132*H132</f>
        <v>0</v>
      </c>
      <c r="Q132" s="133">
        <v>2.5999999999999998E-4</v>
      </c>
      <c r="R132" s="133">
        <f>Q132*H132</f>
        <v>0.14653704000000001</v>
      </c>
      <c r="S132" s="133">
        <v>0</v>
      </c>
      <c r="T132" s="134">
        <f>S132*H132</f>
        <v>0</v>
      </c>
      <c r="AR132" s="135" t="s">
        <v>131</v>
      </c>
      <c r="AT132" s="135" t="s">
        <v>126</v>
      </c>
      <c r="AU132" s="135" t="s">
        <v>84</v>
      </c>
      <c r="AY132" s="17" t="s">
        <v>122</v>
      </c>
      <c r="BE132" s="136">
        <f>IF(N132="základní",J132,0)</f>
        <v>0</v>
      </c>
      <c r="BF132" s="136">
        <f>IF(N132="snížená",J132,0)</f>
        <v>0</v>
      </c>
      <c r="BG132" s="136">
        <f>IF(N132="zákl. přenesená",J132,0)</f>
        <v>0</v>
      </c>
      <c r="BH132" s="136">
        <f>IF(N132="sníž. přenesená",J132,0)</f>
        <v>0</v>
      </c>
      <c r="BI132" s="136">
        <f>IF(N132="nulová",J132,0)</f>
        <v>0</v>
      </c>
      <c r="BJ132" s="17" t="s">
        <v>82</v>
      </c>
      <c r="BK132" s="136">
        <f>ROUND(I132*H132,2)</f>
        <v>0</v>
      </c>
      <c r="BL132" s="17" t="s">
        <v>131</v>
      </c>
      <c r="BM132" s="135" t="s">
        <v>192</v>
      </c>
    </row>
    <row r="133" spans="2:65" s="1" customFormat="1" x14ac:dyDescent="0.2">
      <c r="B133" s="32"/>
      <c r="D133" s="137" t="s">
        <v>133</v>
      </c>
      <c r="F133" s="138" t="s">
        <v>193</v>
      </c>
      <c r="I133" s="139"/>
      <c r="L133" s="32"/>
      <c r="M133" s="140"/>
      <c r="T133" s="53"/>
      <c r="AT133" s="17" t="s">
        <v>133</v>
      </c>
      <c r="AU133" s="17" t="s">
        <v>84</v>
      </c>
    </row>
    <row r="134" spans="2:65" s="12" customFormat="1" x14ac:dyDescent="0.2">
      <c r="B134" s="141"/>
      <c r="D134" s="142" t="s">
        <v>135</v>
      </c>
      <c r="E134" s="143" t="s">
        <v>3</v>
      </c>
      <c r="F134" s="144" t="s">
        <v>194</v>
      </c>
      <c r="H134" s="145">
        <v>563.60400000000004</v>
      </c>
      <c r="I134" s="146"/>
      <c r="L134" s="141"/>
      <c r="M134" s="147"/>
      <c r="T134" s="148"/>
      <c r="AT134" s="143" t="s">
        <v>135</v>
      </c>
      <c r="AU134" s="143" t="s">
        <v>84</v>
      </c>
      <c r="AV134" s="12" t="s">
        <v>84</v>
      </c>
      <c r="AW134" s="12" t="s">
        <v>35</v>
      </c>
      <c r="AX134" s="12" t="s">
        <v>74</v>
      </c>
      <c r="AY134" s="143" t="s">
        <v>122</v>
      </c>
    </row>
    <row r="135" spans="2:65" s="14" customFormat="1" x14ac:dyDescent="0.2">
      <c r="B135" s="166"/>
      <c r="D135" s="142" t="s">
        <v>135</v>
      </c>
      <c r="E135" s="167" t="s">
        <v>3</v>
      </c>
      <c r="F135" s="168" t="s">
        <v>195</v>
      </c>
      <c r="H135" s="167" t="s">
        <v>3</v>
      </c>
      <c r="I135" s="169"/>
      <c r="L135" s="166"/>
      <c r="M135" s="170"/>
      <c r="T135" s="171"/>
      <c r="AT135" s="167" t="s">
        <v>135</v>
      </c>
      <c r="AU135" s="167" t="s">
        <v>84</v>
      </c>
      <c r="AV135" s="14" t="s">
        <v>82</v>
      </c>
      <c r="AW135" s="14" t="s">
        <v>35</v>
      </c>
      <c r="AX135" s="14" t="s">
        <v>74</v>
      </c>
      <c r="AY135" s="167" t="s">
        <v>122</v>
      </c>
    </row>
    <row r="136" spans="2:65" s="13" customFormat="1" x14ac:dyDescent="0.2">
      <c r="B136" s="149"/>
      <c r="D136" s="142" t="s">
        <v>135</v>
      </c>
      <c r="E136" s="150" t="s">
        <v>3</v>
      </c>
      <c r="F136" s="151" t="s">
        <v>139</v>
      </c>
      <c r="H136" s="152">
        <v>563.60400000000004</v>
      </c>
      <c r="I136" s="153"/>
      <c r="L136" s="149"/>
      <c r="M136" s="154"/>
      <c r="T136" s="155"/>
      <c r="AT136" s="150" t="s">
        <v>135</v>
      </c>
      <c r="AU136" s="150" t="s">
        <v>84</v>
      </c>
      <c r="AV136" s="13" t="s">
        <v>131</v>
      </c>
      <c r="AW136" s="13" t="s">
        <v>35</v>
      </c>
      <c r="AX136" s="13" t="s">
        <v>82</v>
      </c>
      <c r="AY136" s="150" t="s">
        <v>122</v>
      </c>
    </row>
    <row r="137" spans="2:65" s="1" customFormat="1" ht="24.15" customHeight="1" x14ac:dyDescent="0.2">
      <c r="B137" s="123"/>
      <c r="C137" s="124" t="s">
        <v>196</v>
      </c>
      <c r="D137" s="124" t="s">
        <v>126</v>
      </c>
      <c r="E137" s="125" t="s">
        <v>197</v>
      </c>
      <c r="F137" s="126" t="s">
        <v>198</v>
      </c>
      <c r="G137" s="127" t="s">
        <v>129</v>
      </c>
      <c r="H137" s="128">
        <v>281.80200000000002</v>
      </c>
      <c r="I137" s="129"/>
      <c r="J137" s="130">
        <f>ROUND(I137*H137,2)</f>
        <v>0</v>
      </c>
      <c r="K137" s="126" t="s">
        <v>130</v>
      </c>
      <c r="L137" s="32"/>
      <c r="M137" s="131" t="s">
        <v>3</v>
      </c>
      <c r="N137" s="132" t="s">
        <v>45</v>
      </c>
      <c r="P137" s="133">
        <f>O137*H137</f>
        <v>0</v>
      </c>
      <c r="Q137" s="133">
        <v>4.3800000000000002E-3</v>
      </c>
      <c r="R137" s="133">
        <f>Q137*H137</f>
        <v>1.2342927600000002</v>
      </c>
      <c r="S137" s="133">
        <v>0</v>
      </c>
      <c r="T137" s="134">
        <f>S137*H137</f>
        <v>0</v>
      </c>
      <c r="AR137" s="135" t="s">
        <v>131</v>
      </c>
      <c r="AT137" s="135" t="s">
        <v>126</v>
      </c>
      <c r="AU137" s="135" t="s">
        <v>84</v>
      </c>
      <c r="AY137" s="17" t="s">
        <v>122</v>
      </c>
      <c r="BE137" s="136">
        <f>IF(N137="základní",J137,0)</f>
        <v>0</v>
      </c>
      <c r="BF137" s="136">
        <f>IF(N137="snížená",J137,0)</f>
        <v>0</v>
      </c>
      <c r="BG137" s="136">
        <f>IF(N137="zákl. přenesená",J137,0)</f>
        <v>0</v>
      </c>
      <c r="BH137" s="136">
        <f>IF(N137="sníž. přenesená",J137,0)</f>
        <v>0</v>
      </c>
      <c r="BI137" s="136">
        <f>IF(N137="nulová",J137,0)</f>
        <v>0</v>
      </c>
      <c r="BJ137" s="17" t="s">
        <v>82</v>
      </c>
      <c r="BK137" s="136">
        <f>ROUND(I137*H137,2)</f>
        <v>0</v>
      </c>
      <c r="BL137" s="17" t="s">
        <v>131</v>
      </c>
      <c r="BM137" s="135" t="s">
        <v>199</v>
      </c>
    </row>
    <row r="138" spans="2:65" s="1" customFormat="1" x14ac:dyDescent="0.2">
      <c r="B138" s="32"/>
      <c r="D138" s="137" t="s">
        <v>133</v>
      </c>
      <c r="F138" s="138" t="s">
        <v>200</v>
      </c>
      <c r="I138" s="139"/>
      <c r="L138" s="32"/>
      <c r="M138" s="140"/>
      <c r="T138" s="53"/>
      <c r="AT138" s="17" t="s">
        <v>133</v>
      </c>
      <c r="AU138" s="17" t="s">
        <v>84</v>
      </c>
    </row>
    <row r="139" spans="2:65" s="1" customFormat="1" ht="16.5" customHeight="1" x14ac:dyDescent="0.2">
      <c r="B139" s="123"/>
      <c r="C139" s="124" t="s">
        <v>201</v>
      </c>
      <c r="D139" s="124" t="s">
        <v>126</v>
      </c>
      <c r="E139" s="125" t="s">
        <v>202</v>
      </c>
      <c r="F139" s="126" t="s">
        <v>203</v>
      </c>
      <c r="G139" s="127" t="s">
        <v>129</v>
      </c>
      <c r="H139" s="128">
        <v>271.017</v>
      </c>
      <c r="I139" s="129"/>
      <c r="J139" s="130">
        <f>ROUND(I139*H139,2)</f>
        <v>0</v>
      </c>
      <c r="K139" s="126" t="s">
        <v>130</v>
      </c>
      <c r="L139" s="32"/>
      <c r="M139" s="131" t="s">
        <v>3</v>
      </c>
      <c r="N139" s="132" t="s">
        <v>45</v>
      </c>
      <c r="P139" s="133">
        <f>O139*H139</f>
        <v>0</v>
      </c>
      <c r="Q139" s="133">
        <v>4.0000000000000001E-3</v>
      </c>
      <c r="R139" s="133">
        <f>Q139*H139</f>
        <v>1.084068</v>
      </c>
      <c r="S139" s="133">
        <v>0</v>
      </c>
      <c r="T139" s="134">
        <f>S139*H139</f>
        <v>0</v>
      </c>
      <c r="AR139" s="135" t="s">
        <v>131</v>
      </c>
      <c r="AT139" s="135" t="s">
        <v>126</v>
      </c>
      <c r="AU139" s="135" t="s">
        <v>84</v>
      </c>
      <c r="AY139" s="17" t="s">
        <v>122</v>
      </c>
      <c r="BE139" s="136">
        <f>IF(N139="základní",J139,0)</f>
        <v>0</v>
      </c>
      <c r="BF139" s="136">
        <f>IF(N139="snížená",J139,0)</f>
        <v>0</v>
      </c>
      <c r="BG139" s="136">
        <f>IF(N139="zákl. přenesená",J139,0)</f>
        <v>0</v>
      </c>
      <c r="BH139" s="136">
        <f>IF(N139="sníž. přenesená",J139,0)</f>
        <v>0</v>
      </c>
      <c r="BI139" s="136">
        <f>IF(N139="nulová",J139,0)</f>
        <v>0</v>
      </c>
      <c r="BJ139" s="17" t="s">
        <v>82</v>
      </c>
      <c r="BK139" s="136">
        <f>ROUND(I139*H139,2)</f>
        <v>0</v>
      </c>
      <c r="BL139" s="17" t="s">
        <v>131</v>
      </c>
      <c r="BM139" s="135" t="s">
        <v>204</v>
      </c>
    </row>
    <row r="140" spans="2:65" s="1" customFormat="1" x14ac:dyDescent="0.2">
      <c r="B140" s="32"/>
      <c r="D140" s="137" t="s">
        <v>133</v>
      </c>
      <c r="F140" s="138" t="s">
        <v>205</v>
      </c>
      <c r="I140" s="139"/>
      <c r="L140" s="32"/>
      <c r="M140" s="140"/>
      <c r="T140" s="53"/>
      <c r="AT140" s="17" t="s">
        <v>133</v>
      </c>
      <c r="AU140" s="17" t="s">
        <v>84</v>
      </c>
    </row>
    <row r="141" spans="2:65" s="12" customFormat="1" x14ac:dyDescent="0.2">
      <c r="B141" s="141"/>
      <c r="D141" s="142" t="s">
        <v>135</v>
      </c>
      <c r="E141" s="143" t="s">
        <v>3</v>
      </c>
      <c r="F141" s="144" t="s">
        <v>206</v>
      </c>
      <c r="H141" s="145">
        <v>281.80200000000002</v>
      </c>
      <c r="I141" s="146"/>
      <c r="L141" s="141"/>
      <c r="M141" s="147"/>
      <c r="T141" s="148"/>
      <c r="AT141" s="143" t="s">
        <v>135</v>
      </c>
      <c r="AU141" s="143" t="s">
        <v>84</v>
      </c>
      <c r="AV141" s="12" t="s">
        <v>84</v>
      </c>
      <c r="AW141" s="12" t="s">
        <v>35</v>
      </c>
      <c r="AX141" s="12" t="s">
        <v>74</v>
      </c>
      <c r="AY141" s="143" t="s">
        <v>122</v>
      </c>
    </row>
    <row r="142" spans="2:65" s="12" customFormat="1" x14ac:dyDescent="0.2">
      <c r="B142" s="141"/>
      <c r="D142" s="142" t="s">
        <v>135</v>
      </c>
      <c r="E142" s="143" t="s">
        <v>3</v>
      </c>
      <c r="F142" s="144" t="s">
        <v>207</v>
      </c>
      <c r="H142" s="145">
        <v>-5.835</v>
      </c>
      <c r="I142" s="146"/>
      <c r="L142" s="141"/>
      <c r="M142" s="147"/>
      <c r="T142" s="148"/>
      <c r="AT142" s="143" t="s">
        <v>135</v>
      </c>
      <c r="AU142" s="143" t="s">
        <v>84</v>
      </c>
      <c r="AV142" s="12" t="s">
        <v>84</v>
      </c>
      <c r="AW142" s="12" t="s">
        <v>35</v>
      </c>
      <c r="AX142" s="12" t="s">
        <v>74</v>
      </c>
      <c r="AY142" s="143" t="s">
        <v>122</v>
      </c>
    </row>
    <row r="143" spans="2:65" s="12" customFormat="1" x14ac:dyDescent="0.2">
      <c r="B143" s="141"/>
      <c r="D143" s="142" t="s">
        <v>135</v>
      </c>
      <c r="E143" s="143" t="s">
        <v>3</v>
      </c>
      <c r="F143" s="144" t="s">
        <v>208</v>
      </c>
      <c r="H143" s="145">
        <v>-4.95</v>
      </c>
      <c r="I143" s="146"/>
      <c r="L143" s="141"/>
      <c r="M143" s="147"/>
      <c r="T143" s="148"/>
      <c r="AT143" s="143" t="s">
        <v>135</v>
      </c>
      <c r="AU143" s="143" t="s">
        <v>84</v>
      </c>
      <c r="AV143" s="12" t="s">
        <v>84</v>
      </c>
      <c r="AW143" s="12" t="s">
        <v>35</v>
      </c>
      <c r="AX143" s="12" t="s">
        <v>74</v>
      </c>
      <c r="AY143" s="143" t="s">
        <v>122</v>
      </c>
    </row>
    <row r="144" spans="2:65" s="13" customFormat="1" x14ac:dyDescent="0.2">
      <c r="B144" s="149"/>
      <c r="D144" s="142" t="s">
        <v>135</v>
      </c>
      <c r="E144" s="150" t="s">
        <v>3</v>
      </c>
      <c r="F144" s="151" t="s">
        <v>139</v>
      </c>
      <c r="H144" s="152">
        <v>271.01700000000005</v>
      </c>
      <c r="I144" s="153"/>
      <c r="L144" s="149"/>
      <c r="M144" s="154"/>
      <c r="T144" s="155"/>
      <c r="AT144" s="150" t="s">
        <v>135</v>
      </c>
      <c r="AU144" s="150" t="s">
        <v>84</v>
      </c>
      <c r="AV144" s="13" t="s">
        <v>131</v>
      </c>
      <c r="AW144" s="13" t="s">
        <v>35</v>
      </c>
      <c r="AX144" s="13" t="s">
        <v>82</v>
      </c>
      <c r="AY144" s="150" t="s">
        <v>122</v>
      </c>
    </row>
    <row r="145" spans="2:65" s="1" customFormat="1" ht="24.15" customHeight="1" x14ac:dyDescent="0.2">
      <c r="B145" s="123"/>
      <c r="C145" s="124" t="s">
        <v>8</v>
      </c>
      <c r="D145" s="124" t="s">
        <v>126</v>
      </c>
      <c r="E145" s="125" t="s">
        <v>209</v>
      </c>
      <c r="F145" s="126" t="s">
        <v>210</v>
      </c>
      <c r="G145" s="127" t="s">
        <v>211</v>
      </c>
      <c r="H145" s="128">
        <v>3</v>
      </c>
      <c r="I145" s="129"/>
      <c r="J145" s="130">
        <f>ROUND(I145*H145,2)</f>
        <v>0</v>
      </c>
      <c r="K145" s="126" t="s">
        <v>130</v>
      </c>
      <c r="L145" s="32"/>
      <c r="M145" s="131" t="s">
        <v>3</v>
      </c>
      <c r="N145" s="132" t="s">
        <v>45</v>
      </c>
      <c r="P145" s="133">
        <f>O145*H145</f>
        <v>0</v>
      </c>
      <c r="Q145" s="133">
        <v>5.6439999999999997E-2</v>
      </c>
      <c r="R145" s="133">
        <f>Q145*H145</f>
        <v>0.16932</v>
      </c>
      <c r="S145" s="133">
        <v>0</v>
      </c>
      <c r="T145" s="134">
        <f>S145*H145</f>
        <v>0</v>
      </c>
      <c r="AR145" s="135" t="s">
        <v>131</v>
      </c>
      <c r="AT145" s="135" t="s">
        <v>126</v>
      </c>
      <c r="AU145" s="135" t="s">
        <v>84</v>
      </c>
      <c r="AY145" s="17" t="s">
        <v>122</v>
      </c>
      <c r="BE145" s="136">
        <f>IF(N145="základní",J145,0)</f>
        <v>0</v>
      </c>
      <c r="BF145" s="136">
        <f>IF(N145="snížená",J145,0)</f>
        <v>0</v>
      </c>
      <c r="BG145" s="136">
        <f>IF(N145="zákl. přenesená",J145,0)</f>
        <v>0</v>
      </c>
      <c r="BH145" s="136">
        <f>IF(N145="sníž. přenesená",J145,0)</f>
        <v>0</v>
      </c>
      <c r="BI145" s="136">
        <f>IF(N145="nulová",J145,0)</f>
        <v>0</v>
      </c>
      <c r="BJ145" s="17" t="s">
        <v>82</v>
      </c>
      <c r="BK145" s="136">
        <f>ROUND(I145*H145,2)</f>
        <v>0</v>
      </c>
      <c r="BL145" s="17" t="s">
        <v>131</v>
      </c>
      <c r="BM145" s="135" t="s">
        <v>212</v>
      </c>
    </row>
    <row r="146" spans="2:65" s="1" customFormat="1" x14ac:dyDescent="0.2">
      <c r="B146" s="32"/>
      <c r="D146" s="137" t="s">
        <v>133</v>
      </c>
      <c r="F146" s="138" t="s">
        <v>213</v>
      </c>
      <c r="I146" s="139"/>
      <c r="L146" s="32"/>
      <c r="M146" s="140"/>
      <c r="T146" s="53"/>
      <c r="AT146" s="17" t="s">
        <v>133</v>
      </c>
      <c r="AU146" s="17" t="s">
        <v>84</v>
      </c>
    </row>
    <row r="147" spans="2:65" s="1" customFormat="1" ht="21.75" customHeight="1" x14ac:dyDescent="0.2">
      <c r="B147" s="123"/>
      <c r="C147" s="156" t="s">
        <v>214</v>
      </c>
      <c r="D147" s="156" t="s">
        <v>179</v>
      </c>
      <c r="E147" s="157" t="s">
        <v>215</v>
      </c>
      <c r="F147" s="158" t="s">
        <v>216</v>
      </c>
      <c r="G147" s="159" t="s">
        <v>211</v>
      </c>
      <c r="H147" s="160">
        <v>3</v>
      </c>
      <c r="I147" s="161"/>
      <c r="J147" s="162">
        <f>ROUND(I147*H147,2)</f>
        <v>0</v>
      </c>
      <c r="K147" s="158" t="s">
        <v>130</v>
      </c>
      <c r="L147" s="163"/>
      <c r="M147" s="164" t="s">
        <v>3</v>
      </c>
      <c r="N147" s="165" t="s">
        <v>45</v>
      </c>
      <c r="P147" s="133">
        <f>O147*H147</f>
        <v>0</v>
      </c>
      <c r="Q147" s="133">
        <v>1.2489999999999999E-2</v>
      </c>
      <c r="R147" s="133">
        <f>Q147*H147</f>
        <v>3.7469999999999996E-2</v>
      </c>
      <c r="S147" s="133">
        <v>0</v>
      </c>
      <c r="T147" s="134">
        <f>S147*H147</f>
        <v>0</v>
      </c>
      <c r="AR147" s="135" t="s">
        <v>178</v>
      </c>
      <c r="AT147" s="135" t="s">
        <v>179</v>
      </c>
      <c r="AU147" s="135" t="s">
        <v>84</v>
      </c>
      <c r="AY147" s="17" t="s">
        <v>122</v>
      </c>
      <c r="BE147" s="136">
        <f>IF(N147="základní",J147,0)</f>
        <v>0</v>
      </c>
      <c r="BF147" s="136">
        <f>IF(N147="snížená",J147,0)</f>
        <v>0</v>
      </c>
      <c r="BG147" s="136">
        <f>IF(N147="zákl. přenesená",J147,0)</f>
        <v>0</v>
      </c>
      <c r="BH147" s="136">
        <f>IF(N147="sníž. přenesená",J147,0)</f>
        <v>0</v>
      </c>
      <c r="BI147" s="136">
        <f>IF(N147="nulová",J147,0)</f>
        <v>0</v>
      </c>
      <c r="BJ147" s="17" t="s">
        <v>82</v>
      </c>
      <c r="BK147" s="136">
        <f>ROUND(I147*H147,2)</f>
        <v>0</v>
      </c>
      <c r="BL147" s="17" t="s">
        <v>131</v>
      </c>
      <c r="BM147" s="135" t="s">
        <v>217</v>
      </c>
    </row>
    <row r="148" spans="2:65" s="1" customFormat="1" ht="24.15" customHeight="1" x14ac:dyDescent="0.2">
      <c r="B148" s="123"/>
      <c r="C148" s="124" t="s">
        <v>218</v>
      </c>
      <c r="D148" s="124" t="s">
        <v>126</v>
      </c>
      <c r="E148" s="125" t="s">
        <v>219</v>
      </c>
      <c r="F148" s="126" t="s">
        <v>220</v>
      </c>
      <c r="G148" s="127" t="s">
        <v>211</v>
      </c>
      <c r="H148" s="128">
        <v>6</v>
      </c>
      <c r="I148" s="129"/>
      <c r="J148" s="130">
        <f>ROUND(I148*H148,2)</f>
        <v>0</v>
      </c>
      <c r="K148" s="126" t="s">
        <v>130</v>
      </c>
      <c r="L148" s="32"/>
      <c r="M148" s="131" t="s">
        <v>3</v>
      </c>
      <c r="N148" s="132" t="s">
        <v>45</v>
      </c>
      <c r="P148" s="133">
        <f>O148*H148</f>
        <v>0</v>
      </c>
      <c r="Q148" s="133">
        <v>0.42153000000000002</v>
      </c>
      <c r="R148" s="133">
        <f>Q148*H148</f>
        <v>2.5291800000000002</v>
      </c>
      <c r="S148" s="133">
        <v>0</v>
      </c>
      <c r="T148" s="134">
        <f>S148*H148</f>
        <v>0</v>
      </c>
      <c r="AR148" s="135" t="s">
        <v>131</v>
      </c>
      <c r="AT148" s="135" t="s">
        <v>126</v>
      </c>
      <c r="AU148" s="135" t="s">
        <v>84</v>
      </c>
      <c r="AY148" s="17" t="s">
        <v>122</v>
      </c>
      <c r="BE148" s="136">
        <f>IF(N148="základní",J148,0)</f>
        <v>0</v>
      </c>
      <c r="BF148" s="136">
        <f>IF(N148="snížená",J148,0)</f>
        <v>0</v>
      </c>
      <c r="BG148" s="136">
        <f>IF(N148="zákl. přenesená",J148,0)</f>
        <v>0</v>
      </c>
      <c r="BH148" s="136">
        <f>IF(N148="sníž. přenesená",J148,0)</f>
        <v>0</v>
      </c>
      <c r="BI148" s="136">
        <f>IF(N148="nulová",J148,0)</f>
        <v>0</v>
      </c>
      <c r="BJ148" s="17" t="s">
        <v>82</v>
      </c>
      <c r="BK148" s="136">
        <f>ROUND(I148*H148,2)</f>
        <v>0</v>
      </c>
      <c r="BL148" s="17" t="s">
        <v>131</v>
      </c>
      <c r="BM148" s="135" t="s">
        <v>221</v>
      </c>
    </row>
    <row r="149" spans="2:65" s="1" customFormat="1" x14ac:dyDescent="0.2">
      <c r="B149" s="32"/>
      <c r="D149" s="137" t="s">
        <v>133</v>
      </c>
      <c r="F149" s="138" t="s">
        <v>222</v>
      </c>
      <c r="I149" s="139"/>
      <c r="L149" s="32"/>
      <c r="M149" s="140"/>
      <c r="T149" s="53"/>
      <c r="AT149" s="17" t="s">
        <v>133</v>
      </c>
      <c r="AU149" s="17" t="s">
        <v>84</v>
      </c>
    </row>
    <row r="150" spans="2:65" s="1" customFormat="1" ht="21.75" customHeight="1" x14ac:dyDescent="0.2">
      <c r="B150" s="123"/>
      <c r="C150" s="156" t="s">
        <v>223</v>
      </c>
      <c r="D150" s="156" t="s">
        <v>179</v>
      </c>
      <c r="E150" s="157" t="s">
        <v>224</v>
      </c>
      <c r="F150" s="158" t="s">
        <v>225</v>
      </c>
      <c r="G150" s="159" t="s">
        <v>211</v>
      </c>
      <c r="H150" s="160">
        <v>2</v>
      </c>
      <c r="I150" s="161"/>
      <c r="J150" s="162">
        <f>ROUND(I150*H150,2)</f>
        <v>0</v>
      </c>
      <c r="K150" s="158" t="s">
        <v>130</v>
      </c>
      <c r="L150" s="163"/>
      <c r="M150" s="164" t="s">
        <v>3</v>
      </c>
      <c r="N150" s="165" t="s">
        <v>45</v>
      </c>
      <c r="P150" s="133">
        <f>O150*H150</f>
        <v>0</v>
      </c>
      <c r="Q150" s="133">
        <v>1.225E-2</v>
      </c>
      <c r="R150" s="133">
        <f>Q150*H150</f>
        <v>2.4500000000000001E-2</v>
      </c>
      <c r="S150" s="133">
        <v>0</v>
      </c>
      <c r="T150" s="134">
        <f>S150*H150</f>
        <v>0</v>
      </c>
      <c r="AR150" s="135" t="s">
        <v>178</v>
      </c>
      <c r="AT150" s="135" t="s">
        <v>179</v>
      </c>
      <c r="AU150" s="135" t="s">
        <v>84</v>
      </c>
      <c r="AY150" s="17" t="s">
        <v>122</v>
      </c>
      <c r="BE150" s="136">
        <f>IF(N150="základní",J150,0)</f>
        <v>0</v>
      </c>
      <c r="BF150" s="136">
        <f>IF(N150="snížená",J150,0)</f>
        <v>0</v>
      </c>
      <c r="BG150" s="136">
        <f>IF(N150="zákl. přenesená",J150,0)</f>
        <v>0</v>
      </c>
      <c r="BH150" s="136">
        <f>IF(N150="sníž. přenesená",J150,0)</f>
        <v>0</v>
      </c>
      <c r="BI150" s="136">
        <f>IF(N150="nulová",J150,0)</f>
        <v>0</v>
      </c>
      <c r="BJ150" s="17" t="s">
        <v>82</v>
      </c>
      <c r="BK150" s="136">
        <f>ROUND(I150*H150,2)</f>
        <v>0</v>
      </c>
      <c r="BL150" s="17" t="s">
        <v>131</v>
      </c>
      <c r="BM150" s="135" t="s">
        <v>226</v>
      </c>
    </row>
    <row r="151" spans="2:65" s="1" customFormat="1" ht="21.75" customHeight="1" x14ac:dyDescent="0.2">
      <c r="B151" s="123"/>
      <c r="C151" s="156" t="s">
        <v>227</v>
      </c>
      <c r="D151" s="156" t="s">
        <v>179</v>
      </c>
      <c r="E151" s="157" t="s">
        <v>228</v>
      </c>
      <c r="F151" s="158" t="s">
        <v>229</v>
      </c>
      <c r="G151" s="159" t="s">
        <v>211</v>
      </c>
      <c r="H151" s="160">
        <v>4</v>
      </c>
      <c r="I151" s="161"/>
      <c r="J151" s="162">
        <f>ROUND(I151*H151,2)</f>
        <v>0</v>
      </c>
      <c r="K151" s="158" t="s">
        <v>130</v>
      </c>
      <c r="L151" s="163"/>
      <c r="M151" s="164" t="s">
        <v>3</v>
      </c>
      <c r="N151" s="165" t="s">
        <v>45</v>
      </c>
      <c r="P151" s="133">
        <f>O151*H151</f>
        <v>0</v>
      </c>
      <c r="Q151" s="133">
        <v>1.2489999999999999E-2</v>
      </c>
      <c r="R151" s="133">
        <f>Q151*H151</f>
        <v>4.9959999999999997E-2</v>
      </c>
      <c r="S151" s="133">
        <v>0</v>
      </c>
      <c r="T151" s="134">
        <f>S151*H151</f>
        <v>0</v>
      </c>
      <c r="AR151" s="135" t="s">
        <v>178</v>
      </c>
      <c r="AT151" s="135" t="s">
        <v>179</v>
      </c>
      <c r="AU151" s="135" t="s">
        <v>84</v>
      </c>
      <c r="AY151" s="17" t="s">
        <v>122</v>
      </c>
      <c r="BE151" s="136">
        <f>IF(N151="základní",J151,0)</f>
        <v>0</v>
      </c>
      <c r="BF151" s="136">
        <f>IF(N151="snížená",J151,0)</f>
        <v>0</v>
      </c>
      <c r="BG151" s="136">
        <f>IF(N151="zákl. přenesená",J151,0)</f>
        <v>0</v>
      </c>
      <c r="BH151" s="136">
        <f>IF(N151="sníž. přenesená",J151,0)</f>
        <v>0</v>
      </c>
      <c r="BI151" s="136">
        <f>IF(N151="nulová",J151,0)</f>
        <v>0</v>
      </c>
      <c r="BJ151" s="17" t="s">
        <v>82</v>
      </c>
      <c r="BK151" s="136">
        <f>ROUND(I151*H151,2)</f>
        <v>0</v>
      </c>
      <c r="BL151" s="17" t="s">
        <v>131</v>
      </c>
      <c r="BM151" s="135" t="s">
        <v>230</v>
      </c>
    </row>
    <row r="152" spans="2:65" s="11" customFormat="1" ht="22.8" customHeight="1" x14ac:dyDescent="0.25">
      <c r="B152" s="111"/>
      <c r="D152" s="112" t="s">
        <v>73</v>
      </c>
      <c r="E152" s="121" t="s">
        <v>155</v>
      </c>
      <c r="F152" s="121" t="s">
        <v>231</v>
      </c>
      <c r="I152" s="114"/>
      <c r="J152" s="122">
        <f>BK152</f>
        <v>0</v>
      </c>
      <c r="L152" s="111"/>
      <c r="M152" s="116"/>
      <c r="P152" s="117">
        <f>SUM(P153:P170)</f>
        <v>0</v>
      </c>
      <c r="R152" s="117">
        <f>SUM(R153:R170)</f>
        <v>5.5844260000000007E-2</v>
      </c>
      <c r="T152" s="118">
        <f>SUM(T153:T170)</f>
        <v>15.196807</v>
      </c>
      <c r="AR152" s="112" t="s">
        <v>82</v>
      </c>
      <c r="AT152" s="119" t="s">
        <v>73</v>
      </c>
      <c r="AU152" s="119" t="s">
        <v>82</v>
      </c>
      <c r="AY152" s="112" t="s">
        <v>122</v>
      </c>
      <c r="BK152" s="120">
        <f>SUM(BK153:BK170)</f>
        <v>0</v>
      </c>
    </row>
    <row r="153" spans="2:65" s="1" customFormat="1" ht="24.15" customHeight="1" x14ac:dyDescent="0.2">
      <c r="B153" s="123"/>
      <c r="C153" s="124" t="s">
        <v>232</v>
      </c>
      <c r="D153" s="124" t="s">
        <v>126</v>
      </c>
      <c r="E153" s="125" t="s">
        <v>233</v>
      </c>
      <c r="F153" s="126" t="s">
        <v>234</v>
      </c>
      <c r="G153" s="127" t="s">
        <v>129</v>
      </c>
      <c r="H153" s="128">
        <v>36</v>
      </c>
      <c r="I153" s="129"/>
      <c r="J153" s="130">
        <f>ROUND(I153*H153,2)</f>
        <v>0</v>
      </c>
      <c r="K153" s="126" t="s">
        <v>130</v>
      </c>
      <c r="L153" s="32"/>
      <c r="M153" s="131" t="s">
        <v>3</v>
      </c>
      <c r="N153" s="132" t="s">
        <v>45</v>
      </c>
      <c r="P153" s="133">
        <f>O153*H153</f>
        <v>0</v>
      </c>
      <c r="Q153" s="133">
        <v>2.1000000000000001E-4</v>
      </c>
      <c r="R153" s="133">
        <f>Q153*H153</f>
        <v>7.5600000000000007E-3</v>
      </c>
      <c r="S153" s="133">
        <v>0</v>
      </c>
      <c r="T153" s="134">
        <f>S153*H153</f>
        <v>0</v>
      </c>
      <c r="AR153" s="135" t="s">
        <v>131</v>
      </c>
      <c r="AT153" s="135" t="s">
        <v>126</v>
      </c>
      <c r="AU153" s="135" t="s">
        <v>84</v>
      </c>
      <c r="AY153" s="17" t="s">
        <v>122</v>
      </c>
      <c r="BE153" s="136">
        <f>IF(N153="základní",J153,0)</f>
        <v>0</v>
      </c>
      <c r="BF153" s="136">
        <f>IF(N153="snížená",J153,0)</f>
        <v>0</v>
      </c>
      <c r="BG153" s="136">
        <f>IF(N153="zákl. přenesená",J153,0)</f>
        <v>0</v>
      </c>
      <c r="BH153" s="136">
        <f>IF(N153="sníž. přenesená",J153,0)</f>
        <v>0</v>
      </c>
      <c r="BI153" s="136">
        <f>IF(N153="nulová",J153,0)</f>
        <v>0</v>
      </c>
      <c r="BJ153" s="17" t="s">
        <v>82</v>
      </c>
      <c r="BK153" s="136">
        <f>ROUND(I153*H153,2)</f>
        <v>0</v>
      </c>
      <c r="BL153" s="17" t="s">
        <v>131</v>
      </c>
      <c r="BM153" s="135" t="s">
        <v>235</v>
      </c>
    </row>
    <row r="154" spans="2:65" s="1" customFormat="1" x14ac:dyDescent="0.2">
      <c r="B154" s="32"/>
      <c r="D154" s="137" t="s">
        <v>133</v>
      </c>
      <c r="F154" s="138" t="s">
        <v>236</v>
      </c>
      <c r="I154" s="139"/>
      <c r="L154" s="32"/>
      <c r="M154" s="140"/>
      <c r="T154" s="53"/>
      <c r="AT154" s="17" t="s">
        <v>133</v>
      </c>
      <c r="AU154" s="17" t="s">
        <v>84</v>
      </c>
    </row>
    <row r="155" spans="2:65" s="1" customFormat="1" ht="21.75" customHeight="1" x14ac:dyDescent="0.2">
      <c r="B155" s="123"/>
      <c r="C155" s="124" t="s">
        <v>82</v>
      </c>
      <c r="D155" s="124" t="s">
        <v>126</v>
      </c>
      <c r="E155" s="125" t="s">
        <v>237</v>
      </c>
      <c r="F155" s="126" t="s">
        <v>238</v>
      </c>
      <c r="G155" s="127" t="s">
        <v>149</v>
      </c>
      <c r="H155" s="128">
        <v>5.9530000000000003</v>
      </c>
      <c r="I155" s="129"/>
      <c r="J155" s="130">
        <f>ROUND(I155*H155,2)</f>
        <v>0</v>
      </c>
      <c r="K155" s="126" t="s">
        <v>130</v>
      </c>
      <c r="L155" s="32"/>
      <c r="M155" s="131" t="s">
        <v>3</v>
      </c>
      <c r="N155" s="132" t="s">
        <v>45</v>
      </c>
      <c r="P155" s="133">
        <f>O155*H155</f>
        <v>0</v>
      </c>
      <c r="Q155" s="133">
        <v>0</v>
      </c>
      <c r="R155" s="133">
        <f>Q155*H155</f>
        <v>0</v>
      </c>
      <c r="S155" s="133">
        <v>2.27</v>
      </c>
      <c r="T155" s="134">
        <f>S155*H155</f>
        <v>13.513310000000001</v>
      </c>
      <c r="AR155" s="135" t="s">
        <v>131</v>
      </c>
      <c r="AT155" s="135" t="s">
        <v>126</v>
      </c>
      <c r="AU155" s="135" t="s">
        <v>84</v>
      </c>
      <c r="AY155" s="17" t="s">
        <v>122</v>
      </c>
      <c r="BE155" s="136">
        <f>IF(N155="základní",J155,0)</f>
        <v>0</v>
      </c>
      <c r="BF155" s="136">
        <f>IF(N155="snížená",J155,0)</f>
        <v>0</v>
      </c>
      <c r="BG155" s="136">
        <f>IF(N155="zákl. přenesená",J155,0)</f>
        <v>0</v>
      </c>
      <c r="BH155" s="136">
        <f>IF(N155="sníž. přenesená",J155,0)</f>
        <v>0</v>
      </c>
      <c r="BI155" s="136">
        <f>IF(N155="nulová",J155,0)</f>
        <v>0</v>
      </c>
      <c r="BJ155" s="17" t="s">
        <v>82</v>
      </c>
      <c r="BK155" s="136">
        <f>ROUND(I155*H155,2)</f>
        <v>0</v>
      </c>
      <c r="BL155" s="17" t="s">
        <v>131</v>
      </c>
      <c r="BM155" s="135" t="s">
        <v>239</v>
      </c>
    </row>
    <row r="156" spans="2:65" s="1" customFormat="1" x14ac:dyDescent="0.2">
      <c r="B156" s="32"/>
      <c r="D156" s="137" t="s">
        <v>133</v>
      </c>
      <c r="F156" s="138" t="s">
        <v>240</v>
      </c>
      <c r="I156" s="139"/>
      <c r="L156" s="32"/>
      <c r="M156" s="140"/>
      <c r="T156" s="53"/>
      <c r="AT156" s="17" t="s">
        <v>133</v>
      </c>
      <c r="AU156" s="17" t="s">
        <v>84</v>
      </c>
    </row>
    <row r="157" spans="2:65" s="12" customFormat="1" x14ac:dyDescent="0.2">
      <c r="B157" s="141"/>
      <c r="D157" s="142" t="s">
        <v>135</v>
      </c>
      <c r="E157" s="143" t="s">
        <v>3</v>
      </c>
      <c r="F157" s="144" t="s">
        <v>241</v>
      </c>
      <c r="H157" s="145">
        <v>2.415</v>
      </c>
      <c r="I157" s="146"/>
      <c r="L157" s="141"/>
      <c r="M157" s="147"/>
      <c r="T157" s="148"/>
      <c r="AT157" s="143" t="s">
        <v>135</v>
      </c>
      <c r="AU157" s="143" t="s">
        <v>84</v>
      </c>
      <c r="AV157" s="12" t="s">
        <v>84</v>
      </c>
      <c r="AW157" s="12" t="s">
        <v>35</v>
      </c>
      <c r="AX157" s="12" t="s">
        <v>74</v>
      </c>
      <c r="AY157" s="143" t="s">
        <v>122</v>
      </c>
    </row>
    <row r="158" spans="2:65" s="12" customFormat="1" x14ac:dyDescent="0.2">
      <c r="B158" s="141"/>
      <c r="D158" s="142" t="s">
        <v>135</v>
      </c>
      <c r="E158" s="143" t="s">
        <v>3</v>
      </c>
      <c r="F158" s="144" t="s">
        <v>242</v>
      </c>
      <c r="H158" s="145">
        <v>3.5379999999999998</v>
      </c>
      <c r="I158" s="146"/>
      <c r="L158" s="141"/>
      <c r="M158" s="147"/>
      <c r="T158" s="148"/>
      <c r="AT158" s="143" t="s">
        <v>135</v>
      </c>
      <c r="AU158" s="143" t="s">
        <v>84</v>
      </c>
      <c r="AV158" s="12" t="s">
        <v>84</v>
      </c>
      <c r="AW158" s="12" t="s">
        <v>35</v>
      </c>
      <c r="AX158" s="12" t="s">
        <v>74</v>
      </c>
      <c r="AY158" s="143" t="s">
        <v>122</v>
      </c>
    </row>
    <row r="159" spans="2:65" s="13" customFormat="1" x14ac:dyDescent="0.2">
      <c r="B159" s="149"/>
      <c r="D159" s="142" t="s">
        <v>135</v>
      </c>
      <c r="E159" s="150" t="s">
        <v>3</v>
      </c>
      <c r="F159" s="151" t="s">
        <v>139</v>
      </c>
      <c r="H159" s="152">
        <v>5.9529999999999994</v>
      </c>
      <c r="I159" s="153"/>
      <c r="L159" s="149"/>
      <c r="M159" s="154"/>
      <c r="T159" s="155"/>
      <c r="AT159" s="150" t="s">
        <v>135</v>
      </c>
      <c r="AU159" s="150" t="s">
        <v>84</v>
      </c>
      <c r="AV159" s="13" t="s">
        <v>131</v>
      </c>
      <c r="AW159" s="13" t="s">
        <v>35</v>
      </c>
      <c r="AX159" s="13" t="s">
        <v>82</v>
      </c>
      <c r="AY159" s="150" t="s">
        <v>122</v>
      </c>
    </row>
    <row r="160" spans="2:65" s="1" customFormat="1" ht="24.15" customHeight="1" x14ac:dyDescent="0.2">
      <c r="B160" s="123"/>
      <c r="C160" s="124" t="s">
        <v>123</v>
      </c>
      <c r="D160" s="124" t="s">
        <v>126</v>
      </c>
      <c r="E160" s="125" t="s">
        <v>243</v>
      </c>
      <c r="F160" s="126" t="s">
        <v>244</v>
      </c>
      <c r="G160" s="127" t="s">
        <v>129</v>
      </c>
      <c r="H160" s="128">
        <v>11.07</v>
      </c>
      <c r="I160" s="129"/>
      <c r="J160" s="130">
        <f>ROUND(I160*H160,2)</f>
        <v>0</v>
      </c>
      <c r="K160" s="126" t="s">
        <v>130</v>
      </c>
      <c r="L160" s="32"/>
      <c r="M160" s="131" t="s">
        <v>3</v>
      </c>
      <c r="N160" s="132" t="s">
        <v>45</v>
      </c>
      <c r="P160" s="133">
        <f>O160*H160</f>
        <v>0</v>
      </c>
      <c r="Q160" s="133">
        <v>0</v>
      </c>
      <c r="R160" s="133">
        <f>Q160*H160</f>
        <v>0</v>
      </c>
      <c r="S160" s="133">
        <v>6.3E-2</v>
      </c>
      <c r="T160" s="134">
        <f>S160*H160</f>
        <v>0.69740999999999997</v>
      </c>
      <c r="AR160" s="135" t="s">
        <v>131</v>
      </c>
      <c r="AT160" s="135" t="s">
        <v>126</v>
      </c>
      <c r="AU160" s="135" t="s">
        <v>84</v>
      </c>
      <c r="AY160" s="17" t="s">
        <v>122</v>
      </c>
      <c r="BE160" s="136">
        <f>IF(N160="základní",J160,0)</f>
        <v>0</v>
      </c>
      <c r="BF160" s="136">
        <f>IF(N160="snížená",J160,0)</f>
        <v>0</v>
      </c>
      <c r="BG160" s="136">
        <f>IF(N160="zákl. přenesená",J160,0)</f>
        <v>0</v>
      </c>
      <c r="BH160" s="136">
        <f>IF(N160="sníž. přenesená",J160,0)</f>
        <v>0</v>
      </c>
      <c r="BI160" s="136">
        <f>IF(N160="nulová",J160,0)</f>
        <v>0</v>
      </c>
      <c r="BJ160" s="17" t="s">
        <v>82</v>
      </c>
      <c r="BK160" s="136">
        <f>ROUND(I160*H160,2)</f>
        <v>0</v>
      </c>
      <c r="BL160" s="17" t="s">
        <v>131</v>
      </c>
      <c r="BM160" s="135" t="s">
        <v>245</v>
      </c>
    </row>
    <row r="161" spans="2:65" s="1" customFormat="1" x14ac:dyDescent="0.2">
      <c r="B161" s="32"/>
      <c r="D161" s="137" t="s">
        <v>133</v>
      </c>
      <c r="F161" s="138" t="s">
        <v>246</v>
      </c>
      <c r="I161" s="139"/>
      <c r="L161" s="32"/>
      <c r="M161" s="140"/>
      <c r="T161" s="53"/>
      <c r="AT161" s="17" t="s">
        <v>133</v>
      </c>
      <c r="AU161" s="17" t="s">
        <v>84</v>
      </c>
    </row>
    <row r="162" spans="2:65" s="14" customFormat="1" x14ac:dyDescent="0.2">
      <c r="B162" s="166"/>
      <c r="D162" s="142" t="s">
        <v>135</v>
      </c>
      <c r="E162" s="167" t="s">
        <v>3</v>
      </c>
      <c r="F162" s="168" t="s">
        <v>247</v>
      </c>
      <c r="H162" s="167" t="s">
        <v>3</v>
      </c>
      <c r="I162" s="169"/>
      <c r="L162" s="166"/>
      <c r="M162" s="170"/>
      <c r="T162" s="171"/>
      <c r="AT162" s="167" t="s">
        <v>135</v>
      </c>
      <c r="AU162" s="167" t="s">
        <v>84</v>
      </c>
      <c r="AV162" s="14" t="s">
        <v>82</v>
      </c>
      <c r="AW162" s="14" t="s">
        <v>35</v>
      </c>
      <c r="AX162" s="14" t="s">
        <v>74</v>
      </c>
      <c r="AY162" s="167" t="s">
        <v>122</v>
      </c>
    </row>
    <row r="163" spans="2:65" s="12" customFormat="1" x14ac:dyDescent="0.2">
      <c r="B163" s="141"/>
      <c r="D163" s="142" t="s">
        <v>135</v>
      </c>
      <c r="E163" s="143" t="s">
        <v>3</v>
      </c>
      <c r="F163" s="144" t="s">
        <v>248</v>
      </c>
      <c r="H163" s="145">
        <v>1.64</v>
      </c>
      <c r="I163" s="146"/>
      <c r="L163" s="141"/>
      <c r="M163" s="147"/>
      <c r="T163" s="148"/>
      <c r="AT163" s="143" t="s">
        <v>135</v>
      </c>
      <c r="AU163" s="143" t="s">
        <v>84</v>
      </c>
      <c r="AV163" s="12" t="s">
        <v>84</v>
      </c>
      <c r="AW163" s="12" t="s">
        <v>35</v>
      </c>
      <c r="AX163" s="12" t="s">
        <v>74</v>
      </c>
      <c r="AY163" s="143" t="s">
        <v>122</v>
      </c>
    </row>
    <row r="164" spans="2:65" s="12" customFormat="1" x14ac:dyDescent="0.2">
      <c r="B164" s="141"/>
      <c r="D164" s="142" t="s">
        <v>135</v>
      </c>
      <c r="E164" s="143" t="s">
        <v>3</v>
      </c>
      <c r="F164" s="144" t="s">
        <v>249</v>
      </c>
      <c r="H164" s="145">
        <v>1.4350000000000001</v>
      </c>
      <c r="I164" s="146"/>
      <c r="L164" s="141"/>
      <c r="M164" s="147"/>
      <c r="T164" s="148"/>
      <c r="AT164" s="143" t="s">
        <v>135</v>
      </c>
      <c r="AU164" s="143" t="s">
        <v>84</v>
      </c>
      <c r="AV164" s="12" t="s">
        <v>84</v>
      </c>
      <c r="AW164" s="12" t="s">
        <v>35</v>
      </c>
      <c r="AX164" s="12" t="s">
        <v>74</v>
      </c>
      <c r="AY164" s="143" t="s">
        <v>122</v>
      </c>
    </row>
    <row r="165" spans="2:65" s="14" customFormat="1" x14ac:dyDescent="0.2">
      <c r="B165" s="166"/>
      <c r="D165" s="142" t="s">
        <v>135</v>
      </c>
      <c r="E165" s="167" t="s">
        <v>3</v>
      </c>
      <c r="F165" s="168" t="s">
        <v>250</v>
      </c>
      <c r="H165" s="167" t="s">
        <v>3</v>
      </c>
      <c r="I165" s="169"/>
      <c r="L165" s="166"/>
      <c r="M165" s="170"/>
      <c r="T165" s="171"/>
      <c r="AT165" s="167" t="s">
        <v>135</v>
      </c>
      <c r="AU165" s="167" t="s">
        <v>84</v>
      </c>
      <c r="AV165" s="14" t="s">
        <v>82</v>
      </c>
      <c r="AW165" s="14" t="s">
        <v>35</v>
      </c>
      <c r="AX165" s="14" t="s">
        <v>74</v>
      </c>
      <c r="AY165" s="167" t="s">
        <v>122</v>
      </c>
    </row>
    <row r="166" spans="2:65" s="12" customFormat="1" x14ac:dyDescent="0.2">
      <c r="B166" s="141"/>
      <c r="D166" s="142" t="s">
        <v>135</v>
      </c>
      <c r="E166" s="143" t="s">
        <v>3</v>
      </c>
      <c r="F166" s="144" t="s">
        <v>251</v>
      </c>
      <c r="H166" s="145">
        <v>6.56</v>
      </c>
      <c r="I166" s="146"/>
      <c r="L166" s="141"/>
      <c r="M166" s="147"/>
      <c r="T166" s="148"/>
      <c r="AT166" s="143" t="s">
        <v>135</v>
      </c>
      <c r="AU166" s="143" t="s">
        <v>84</v>
      </c>
      <c r="AV166" s="12" t="s">
        <v>84</v>
      </c>
      <c r="AW166" s="12" t="s">
        <v>35</v>
      </c>
      <c r="AX166" s="12" t="s">
        <v>74</v>
      </c>
      <c r="AY166" s="143" t="s">
        <v>122</v>
      </c>
    </row>
    <row r="167" spans="2:65" s="12" customFormat="1" x14ac:dyDescent="0.2">
      <c r="B167" s="141"/>
      <c r="D167" s="142" t="s">
        <v>135</v>
      </c>
      <c r="E167" s="143" t="s">
        <v>3</v>
      </c>
      <c r="F167" s="144" t="s">
        <v>249</v>
      </c>
      <c r="H167" s="145">
        <v>1.4350000000000001</v>
      </c>
      <c r="I167" s="146"/>
      <c r="L167" s="141"/>
      <c r="M167" s="147"/>
      <c r="T167" s="148"/>
      <c r="AT167" s="143" t="s">
        <v>135</v>
      </c>
      <c r="AU167" s="143" t="s">
        <v>84</v>
      </c>
      <c r="AV167" s="12" t="s">
        <v>84</v>
      </c>
      <c r="AW167" s="12" t="s">
        <v>35</v>
      </c>
      <c r="AX167" s="12" t="s">
        <v>74</v>
      </c>
      <c r="AY167" s="143" t="s">
        <v>122</v>
      </c>
    </row>
    <row r="168" spans="2:65" s="13" customFormat="1" x14ac:dyDescent="0.2">
      <c r="B168" s="149"/>
      <c r="D168" s="142" t="s">
        <v>135</v>
      </c>
      <c r="E168" s="150" t="s">
        <v>3</v>
      </c>
      <c r="F168" s="151" t="s">
        <v>139</v>
      </c>
      <c r="H168" s="152">
        <v>11.07</v>
      </c>
      <c r="I168" s="153"/>
      <c r="L168" s="149"/>
      <c r="M168" s="154"/>
      <c r="T168" s="155"/>
      <c r="AT168" s="150" t="s">
        <v>135</v>
      </c>
      <c r="AU168" s="150" t="s">
        <v>84</v>
      </c>
      <c r="AV168" s="13" t="s">
        <v>131</v>
      </c>
      <c r="AW168" s="13" t="s">
        <v>35</v>
      </c>
      <c r="AX168" s="13" t="s">
        <v>82</v>
      </c>
      <c r="AY168" s="150" t="s">
        <v>122</v>
      </c>
    </row>
    <row r="169" spans="2:65" s="1" customFormat="1" ht="24.15" customHeight="1" x14ac:dyDescent="0.2">
      <c r="B169" s="123"/>
      <c r="C169" s="124" t="s">
        <v>252</v>
      </c>
      <c r="D169" s="124" t="s">
        <v>126</v>
      </c>
      <c r="E169" s="125" t="s">
        <v>253</v>
      </c>
      <c r="F169" s="126" t="s">
        <v>254</v>
      </c>
      <c r="G169" s="127" t="s">
        <v>255</v>
      </c>
      <c r="H169" s="128">
        <v>34.003</v>
      </c>
      <c r="I169" s="129"/>
      <c r="J169" s="130">
        <f>ROUND(I169*H169,2)</f>
        <v>0</v>
      </c>
      <c r="K169" s="126" t="s">
        <v>130</v>
      </c>
      <c r="L169" s="32"/>
      <c r="M169" s="131" t="s">
        <v>3</v>
      </c>
      <c r="N169" s="132" t="s">
        <v>45</v>
      </c>
      <c r="P169" s="133">
        <f>O169*H169</f>
        <v>0</v>
      </c>
      <c r="Q169" s="133">
        <v>1.42E-3</v>
      </c>
      <c r="R169" s="133">
        <f>Q169*H169</f>
        <v>4.8284260000000002E-2</v>
      </c>
      <c r="S169" s="133">
        <v>2.9000000000000001E-2</v>
      </c>
      <c r="T169" s="134">
        <f>S169*H169</f>
        <v>0.98608700000000005</v>
      </c>
      <c r="AR169" s="135" t="s">
        <v>131</v>
      </c>
      <c r="AT169" s="135" t="s">
        <v>126</v>
      </c>
      <c r="AU169" s="135" t="s">
        <v>84</v>
      </c>
      <c r="AY169" s="17" t="s">
        <v>122</v>
      </c>
      <c r="BE169" s="136">
        <f>IF(N169="základní",J169,0)</f>
        <v>0</v>
      </c>
      <c r="BF169" s="136">
        <f>IF(N169="snížená",J169,0)</f>
        <v>0</v>
      </c>
      <c r="BG169" s="136">
        <f>IF(N169="zákl. přenesená",J169,0)</f>
        <v>0</v>
      </c>
      <c r="BH169" s="136">
        <f>IF(N169="sníž. přenesená",J169,0)</f>
        <v>0</v>
      </c>
      <c r="BI169" s="136">
        <f>IF(N169="nulová",J169,0)</f>
        <v>0</v>
      </c>
      <c r="BJ169" s="17" t="s">
        <v>82</v>
      </c>
      <c r="BK169" s="136">
        <f>ROUND(I169*H169,2)</f>
        <v>0</v>
      </c>
      <c r="BL169" s="17" t="s">
        <v>131</v>
      </c>
      <c r="BM169" s="135" t="s">
        <v>256</v>
      </c>
    </row>
    <row r="170" spans="2:65" s="1" customFormat="1" x14ac:dyDescent="0.2">
      <c r="B170" s="32"/>
      <c r="D170" s="137" t="s">
        <v>133</v>
      </c>
      <c r="F170" s="138" t="s">
        <v>257</v>
      </c>
      <c r="I170" s="139"/>
      <c r="L170" s="32"/>
      <c r="M170" s="140"/>
      <c r="T170" s="53"/>
      <c r="AT170" s="17" t="s">
        <v>133</v>
      </c>
      <c r="AU170" s="17" t="s">
        <v>84</v>
      </c>
    </row>
    <row r="171" spans="2:65" s="11" customFormat="1" ht="22.8" customHeight="1" x14ac:dyDescent="0.25">
      <c r="B171" s="111"/>
      <c r="D171" s="112" t="s">
        <v>73</v>
      </c>
      <c r="E171" s="121" t="s">
        <v>258</v>
      </c>
      <c r="F171" s="121" t="s">
        <v>259</v>
      </c>
      <c r="I171" s="114"/>
      <c r="J171" s="122">
        <f>BK171</f>
        <v>0</v>
      </c>
      <c r="L171" s="111"/>
      <c r="M171" s="116"/>
      <c r="P171" s="117">
        <f>SUM(P172:P179)</f>
        <v>0</v>
      </c>
      <c r="R171" s="117">
        <f>SUM(R172:R179)</f>
        <v>0</v>
      </c>
      <c r="T171" s="118">
        <f>SUM(T172:T179)</f>
        <v>0</v>
      </c>
      <c r="AR171" s="112" t="s">
        <v>82</v>
      </c>
      <c r="AT171" s="119" t="s">
        <v>73</v>
      </c>
      <c r="AU171" s="119" t="s">
        <v>82</v>
      </c>
      <c r="AY171" s="112" t="s">
        <v>122</v>
      </c>
      <c r="BK171" s="120">
        <f>SUM(BK172:BK179)</f>
        <v>0</v>
      </c>
    </row>
    <row r="172" spans="2:65" s="1" customFormat="1" ht="21.75" customHeight="1" x14ac:dyDescent="0.2">
      <c r="B172" s="123"/>
      <c r="C172" s="124" t="s">
        <v>260</v>
      </c>
      <c r="D172" s="124" t="s">
        <v>126</v>
      </c>
      <c r="E172" s="125" t="s">
        <v>261</v>
      </c>
      <c r="F172" s="126" t="s">
        <v>262</v>
      </c>
      <c r="G172" s="127" t="s">
        <v>165</v>
      </c>
      <c r="H172" s="128">
        <v>15.477</v>
      </c>
      <c r="I172" s="129"/>
      <c r="J172" s="130">
        <f>ROUND(I172*H172,2)</f>
        <v>0</v>
      </c>
      <c r="K172" s="126" t="s">
        <v>130</v>
      </c>
      <c r="L172" s="32"/>
      <c r="M172" s="131" t="s">
        <v>3</v>
      </c>
      <c r="N172" s="132" t="s">
        <v>45</v>
      </c>
      <c r="P172" s="133">
        <f>O172*H172</f>
        <v>0</v>
      </c>
      <c r="Q172" s="133">
        <v>0</v>
      </c>
      <c r="R172" s="133">
        <f>Q172*H172</f>
        <v>0</v>
      </c>
      <c r="S172" s="133">
        <v>0</v>
      </c>
      <c r="T172" s="134">
        <f>S172*H172</f>
        <v>0</v>
      </c>
      <c r="AR172" s="135" t="s">
        <v>131</v>
      </c>
      <c r="AT172" s="135" t="s">
        <v>126</v>
      </c>
      <c r="AU172" s="135" t="s">
        <v>84</v>
      </c>
      <c r="AY172" s="17" t="s">
        <v>122</v>
      </c>
      <c r="BE172" s="136">
        <f>IF(N172="základní",J172,0)</f>
        <v>0</v>
      </c>
      <c r="BF172" s="136">
        <f>IF(N172="snížená",J172,0)</f>
        <v>0</v>
      </c>
      <c r="BG172" s="136">
        <f>IF(N172="zákl. přenesená",J172,0)</f>
        <v>0</v>
      </c>
      <c r="BH172" s="136">
        <f>IF(N172="sníž. přenesená",J172,0)</f>
        <v>0</v>
      </c>
      <c r="BI172" s="136">
        <f>IF(N172="nulová",J172,0)</f>
        <v>0</v>
      </c>
      <c r="BJ172" s="17" t="s">
        <v>82</v>
      </c>
      <c r="BK172" s="136">
        <f>ROUND(I172*H172,2)</f>
        <v>0</v>
      </c>
      <c r="BL172" s="17" t="s">
        <v>131</v>
      </c>
      <c r="BM172" s="135" t="s">
        <v>263</v>
      </c>
    </row>
    <row r="173" spans="2:65" s="1" customFormat="1" x14ac:dyDescent="0.2">
      <c r="B173" s="32"/>
      <c r="D173" s="137" t="s">
        <v>133</v>
      </c>
      <c r="F173" s="138" t="s">
        <v>264</v>
      </c>
      <c r="I173" s="139"/>
      <c r="L173" s="32"/>
      <c r="M173" s="140"/>
      <c r="T173" s="53"/>
      <c r="AT173" s="17" t="s">
        <v>133</v>
      </c>
      <c r="AU173" s="17" t="s">
        <v>84</v>
      </c>
    </row>
    <row r="174" spans="2:65" s="1" customFormat="1" ht="24.15" customHeight="1" x14ac:dyDescent="0.2">
      <c r="B174" s="123"/>
      <c r="C174" s="124" t="s">
        <v>265</v>
      </c>
      <c r="D174" s="124" t="s">
        <v>126</v>
      </c>
      <c r="E174" s="125" t="s">
        <v>266</v>
      </c>
      <c r="F174" s="126" t="s">
        <v>267</v>
      </c>
      <c r="G174" s="127" t="s">
        <v>165</v>
      </c>
      <c r="H174" s="128">
        <v>309.54000000000002</v>
      </c>
      <c r="I174" s="129"/>
      <c r="J174" s="130">
        <f>ROUND(I174*H174,2)</f>
        <v>0</v>
      </c>
      <c r="K174" s="126" t="s">
        <v>130</v>
      </c>
      <c r="L174" s="32"/>
      <c r="M174" s="131" t="s">
        <v>3</v>
      </c>
      <c r="N174" s="132" t="s">
        <v>45</v>
      </c>
      <c r="P174" s="133">
        <f>O174*H174</f>
        <v>0</v>
      </c>
      <c r="Q174" s="133">
        <v>0</v>
      </c>
      <c r="R174" s="133">
        <f>Q174*H174</f>
        <v>0</v>
      </c>
      <c r="S174" s="133">
        <v>0</v>
      </c>
      <c r="T174" s="134">
        <f>S174*H174</f>
        <v>0</v>
      </c>
      <c r="AR174" s="135" t="s">
        <v>131</v>
      </c>
      <c r="AT174" s="135" t="s">
        <v>126</v>
      </c>
      <c r="AU174" s="135" t="s">
        <v>84</v>
      </c>
      <c r="AY174" s="17" t="s">
        <v>122</v>
      </c>
      <c r="BE174" s="136">
        <f>IF(N174="základní",J174,0)</f>
        <v>0</v>
      </c>
      <c r="BF174" s="136">
        <f>IF(N174="snížená",J174,0)</f>
        <v>0</v>
      </c>
      <c r="BG174" s="136">
        <f>IF(N174="zákl. přenesená",J174,0)</f>
        <v>0</v>
      </c>
      <c r="BH174" s="136">
        <f>IF(N174="sníž. přenesená",J174,0)</f>
        <v>0</v>
      </c>
      <c r="BI174" s="136">
        <f>IF(N174="nulová",J174,0)</f>
        <v>0</v>
      </c>
      <c r="BJ174" s="17" t="s">
        <v>82</v>
      </c>
      <c r="BK174" s="136">
        <f>ROUND(I174*H174,2)</f>
        <v>0</v>
      </c>
      <c r="BL174" s="17" t="s">
        <v>131</v>
      </c>
      <c r="BM174" s="135" t="s">
        <v>268</v>
      </c>
    </row>
    <row r="175" spans="2:65" s="1" customFormat="1" x14ac:dyDescent="0.2">
      <c r="B175" s="32"/>
      <c r="D175" s="137" t="s">
        <v>133</v>
      </c>
      <c r="F175" s="138" t="s">
        <v>269</v>
      </c>
      <c r="I175" s="139"/>
      <c r="L175" s="32"/>
      <c r="M175" s="140"/>
      <c r="T175" s="53"/>
      <c r="AT175" s="17" t="s">
        <v>133</v>
      </c>
      <c r="AU175" s="17" t="s">
        <v>84</v>
      </c>
    </row>
    <row r="176" spans="2:65" s="12" customFormat="1" x14ac:dyDescent="0.2">
      <c r="B176" s="141"/>
      <c r="D176" s="142" t="s">
        <v>135</v>
      </c>
      <c r="E176" s="143" t="s">
        <v>3</v>
      </c>
      <c r="F176" s="144" t="s">
        <v>270</v>
      </c>
      <c r="H176" s="145">
        <v>309.54000000000002</v>
      </c>
      <c r="I176" s="146"/>
      <c r="L176" s="141"/>
      <c r="M176" s="147"/>
      <c r="T176" s="148"/>
      <c r="AT176" s="143" t="s">
        <v>135</v>
      </c>
      <c r="AU176" s="143" t="s">
        <v>84</v>
      </c>
      <c r="AV176" s="12" t="s">
        <v>84</v>
      </c>
      <c r="AW176" s="12" t="s">
        <v>35</v>
      </c>
      <c r="AX176" s="12" t="s">
        <v>74</v>
      </c>
      <c r="AY176" s="143" t="s">
        <v>122</v>
      </c>
    </row>
    <row r="177" spans="2:65" s="13" customFormat="1" x14ac:dyDescent="0.2">
      <c r="B177" s="149"/>
      <c r="D177" s="142" t="s">
        <v>135</v>
      </c>
      <c r="E177" s="150" t="s">
        <v>3</v>
      </c>
      <c r="F177" s="151" t="s">
        <v>139</v>
      </c>
      <c r="H177" s="152">
        <v>309.54000000000002</v>
      </c>
      <c r="I177" s="153"/>
      <c r="L177" s="149"/>
      <c r="M177" s="154"/>
      <c r="T177" s="155"/>
      <c r="AT177" s="150" t="s">
        <v>135</v>
      </c>
      <c r="AU177" s="150" t="s">
        <v>84</v>
      </c>
      <c r="AV177" s="13" t="s">
        <v>131</v>
      </c>
      <c r="AW177" s="13" t="s">
        <v>35</v>
      </c>
      <c r="AX177" s="13" t="s">
        <v>82</v>
      </c>
      <c r="AY177" s="150" t="s">
        <v>122</v>
      </c>
    </row>
    <row r="178" spans="2:65" s="1" customFormat="1" ht="24.15" customHeight="1" x14ac:dyDescent="0.2">
      <c r="B178" s="123"/>
      <c r="C178" s="124" t="s">
        <v>271</v>
      </c>
      <c r="D178" s="124" t="s">
        <v>126</v>
      </c>
      <c r="E178" s="125" t="s">
        <v>272</v>
      </c>
      <c r="F178" s="126" t="s">
        <v>273</v>
      </c>
      <c r="G178" s="127" t="s">
        <v>165</v>
      </c>
      <c r="H178" s="128">
        <v>15.477</v>
      </c>
      <c r="I178" s="129"/>
      <c r="J178" s="130">
        <f>ROUND(I178*H178,2)</f>
        <v>0</v>
      </c>
      <c r="K178" s="126" t="s">
        <v>130</v>
      </c>
      <c r="L178" s="32"/>
      <c r="M178" s="131" t="s">
        <v>3</v>
      </c>
      <c r="N178" s="132" t="s">
        <v>45</v>
      </c>
      <c r="P178" s="133">
        <f>O178*H178</f>
        <v>0</v>
      </c>
      <c r="Q178" s="133">
        <v>0</v>
      </c>
      <c r="R178" s="133">
        <f>Q178*H178</f>
        <v>0</v>
      </c>
      <c r="S178" s="133">
        <v>0</v>
      </c>
      <c r="T178" s="134">
        <f>S178*H178</f>
        <v>0</v>
      </c>
      <c r="AR178" s="135" t="s">
        <v>131</v>
      </c>
      <c r="AT178" s="135" t="s">
        <v>126</v>
      </c>
      <c r="AU178" s="135" t="s">
        <v>84</v>
      </c>
      <c r="AY178" s="17" t="s">
        <v>122</v>
      </c>
      <c r="BE178" s="136">
        <f>IF(N178="základní",J178,0)</f>
        <v>0</v>
      </c>
      <c r="BF178" s="136">
        <f>IF(N178="snížená",J178,0)</f>
        <v>0</v>
      </c>
      <c r="BG178" s="136">
        <f>IF(N178="zákl. přenesená",J178,0)</f>
        <v>0</v>
      </c>
      <c r="BH178" s="136">
        <f>IF(N178="sníž. přenesená",J178,0)</f>
        <v>0</v>
      </c>
      <c r="BI178" s="136">
        <f>IF(N178="nulová",J178,0)</f>
        <v>0</v>
      </c>
      <c r="BJ178" s="17" t="s">
        <v>82</v>
      </c>
      <c r="BK178" s="136">
        <f>ROUND(I178*H178,2)</f>
        <v>0</v>
      </c>
      <c r="BL178" s="17" t="s">
        <v>131</v>
      </c>
      <c r="BM178" s="135" t="s">
        <v>274</v>
      </c>
    </row>
    <row r="179" spans="2:65" s="1" customFormat="1" x14ac:dyDescent="0.2">
      <c r="B179" s="32"/>
      <c r="D179" s="137" t="s">
        <v>133</v>
      </c>
      <c r="F179" s="138" t="s">
        <v>275</v>
      </c>
      <c r="I179" s="139"/>
      <c r="L179" s="32"/>
      <c r="M179" s="140"/>
      <c r="T179" s="53"/>
      <c r="AT179" s="17" t="s">
        <v>133</v>
      </c>
      <c r="AU179" s="17" t="s">
        <v>84</v>
      </c>
    </row>
    <row r="180" spans="2:65" s="11" customFormat="1" ht="22.8" customHeight="1" x14ac:dyDescent="0.25">
      <c r="B180" s="111"/>
      <c r="D180" s="112" t="s">
        <v>73</v>
      </c>
      <c r="E180" s="121" t="s">
        <v>276</v>
      </c>
      <c r="F180" s="121" t="s">
        <v>277</v>
      </c>
      <c r="I180" s="114"/>
      <c r="J180" s="122">
        <f>BK180</f>
        <v>0</v>
      </c>
      <c r="L180" s="111"/>
      <c r="M180" s="116"/>
      <c r="P180" s="117">
        <f>SUM(P181:P182)</f>
        <v>0</v>
      </c>
      <c r="R180" s="117">
        <f>SUM(R181:R182)</f>
        <v>0</v>
      </c>
      <c r="T180" s="118">
        <f>SUM(T181:T182)</f>
        <v>0</v>
      </c>
      <c r="AR180" s="112" t="s">
        <v>82</v>
      </c>
      <c r="AT180" s="119" t="s">
        <v>73</v>
      </c>
      <c r="AU180" s="119" t="s">
        <v>82</v>
      </c>
      <c r="AY180" s="112" t="s">
        <v>122</v>
      </c>
      <c r="BK180" s="120">
        <f>SUM(BK181:BK182)</f>
        <v>0</v>
      </c>
    </row>
    <row r="181" spans="2:65" s="1" customFormat="1" ht="37.799999999999997" customHeight="1" x14ac:dyDescent="0.2">
      <c r="B181" s="123"/>
      <c r="C181" s="124" t="s">
        <v>278</v>
      </c>
      <c r="D181" s="124" t="s">
        <v>126</v>
      </c>
      <c r="E181" s="125" t="s">
        <v>279</v>
      </c>
      <c r="F181" s="126" t="s">
        <v>280</v>
      </c>
      <c r="G181" s="127" t="s">
        <v>165</v>
      </c>
      <c r="H181" s="128">
        <v>39.704999999999998</v>
      </c>
      <c r="I181" s="129"/>
      <c r="J181" s="130">
        <f>ROUND(I181*H181,2)</f>
        <v>0</v>
      </c>
      <c r="K181" s="126" t="s">
        <v>130</v>
      </c>
      <c r="L181" s="32"/>
      <c r="M181" s="131" t="s">
        <v>3</v>
      </c>
      <c r="N181" s="132" t="s">
        <v>45</v>
      </c>
      <c r="P181" s="133">
        <f>O181*H181</f>
        <v>0</v>
      </c>
      <c r="Q181" s="133">
        <v>0</v>
      </c>
      <c r="R181" s="133">
        <f>Q181*H181</f>
        <v>0</v>
      </c>
      <c r="S181" s="133">
        <v>0</v>
      </c>
      <c r="T181" s="134">
        <f>S181*H181</f>
        <v>0</v>
      </c>
      <c r="AR181" s="135" t="s">
        <v>131</v>
      </c>
      <c r="AT181" s="135" t="s">
        <v>126</v>
      </c>
      <c r="AU181" s="135" t="s">
        <v>84</v>
      </c>
      <c r="AY181" s="17" t="s">
        <v>122</v>
      </c>
      <c r="BE181" s="136">
        <f>IF(N181="základní",J181,0)</f>
        <v>0</v>
      </c>
      <c r="BF181" s="136">
        <f>IF(N181="snížená",J181,0)</f>
        <v>0</v>
      </c>
      <c r="BG181" s="136">
        <f>IF(N181="zákl. přenesená",J181,0)</f>
        <v>0</v>
      </c>
      <c r="BH181" s="136">
        <f>IF(N181="sníž. přenesená",J181,0)</f>
        <v>0</v>
      </c>
      <c r="BI181" s="136">
        <f>IF(N181="nulová",J181,0)</f>
        <v>0</v>
      </c>
      <c r="BJ181" s="17" t="s">
        <v>82</v>
      </c>
      <c r="BK181" s="136">
        <f>ROUND(I181*H181,2)</f>
        <v>0</v>
      </c>
      <c r="BL181" s="17" t="s">
        <v>131</v>
      </c>
      <c r="BM181" s="135" t="s">
        <v>281</v>
      </c>
    </row>
    <row r="182" spans="2:65" s="1" customFormat="1" x14ac:dyDescent="0.2">
      <c r="B182" s="32"/>
      <c r="D182" s="137" t="s">
        <v>133</v>
      </c>
      <c r="F182" s="138" t="s">
        <v>282</v>
      </c>
      <c r="I182" s="139"/>
      <c r="L182" s="32"/>
      <c r="M182" s="140"/>
      <c r="T182" s="53"/>
      <c r="AT182" s="17" t="s">
        <v>133</v>
      </c>
      <c r="AU182" s="17" t="s">
        <v>84</v>
      </c>
    </row>
    <row r="183" spans="2:65" s="11" customFormat="1" ht="25.95" customHeight="1" x14ac:dyDescent="0.25">
      <c r="B183" s="111"/>
      <c r="D183" s="112" t="s">
        <v>73</v>
      </c>
      <c r="E183" s="113" t="s">
        <v>283</v>
      </c>
      <c r="F183" s="113" t="s">
        <v>284</v>
      </c>
      <c r="I183" s="114"/>
      <c r="J183" s="115">
        <f>BK183</f>
        <v>0</v>
      </c>
      <c r="L183" s="111"/>
      <c r="M183" s="116"/>
      <c r="P183" s="117">
        <f>P184+P186+P209+P225+P236+P271+P286</f>
        <v>0</v>
      </c>
      <c r="R183" s="117">
        <f>R184+R186+R209+R225+R236+R271+R286</f>
        <v>5.6849194999999995</v>
      </c>
      <c r="T183" s="118">
        <f>T184+T186+T209+T225+T236+T271+T286</f>
        <v>0.28025862000000001</v>
      </c>
      <c r="AR183" s="112" t="s">
        <v>84</v>
      </c>
      <c r="AT183" s="119" t="s">
        <v>73</v>
      </c>
      <c r="AU183" s="119" t="s">
        <v>74</v>
      </c>
      <c r="AY183" s="112" t="s">
        <v>122</v>
      </c>
      <c r="BK183" s="120">
        <f>BK184+BK186+BK209+BK225+BK236+BK271+BK286</f>
        <v>0</v>
      </c>
    </row>
    <row r="184" spans="2:65" s="11" customFormat="1" ht="22.8" customHeight="1" x14ac:dyDescent="0.25">
      <c r="B184" s="111"/>
      <c r="D184" s="112" t="s">
        <v>73</v>
      </c>
      <c r="E184" s="121" t="s">
        <v>285</v>
      </c>
      <c r="F184" s="121" t="s">
        <v>286</v>
      </c>
      <c r="I184" s="114"/>
      <c r="J184" s="122">
        <f>BK184</f>
        <v>0</v>
      </c>
      <c r="L184" s="111"/>
      <c r="M184" s="116"/>
      <c r="P184" s="117">
        <f>P185</f>
        <v>0</v>
      </c>
      <c r="R184" s="117">
        <f>R185</f>
        <v>0</v>
      </c>
      <c r="T184" s="118">
        <f>T185</f>
        <v>0</v>
      </c>
      <c r="AR184" s="112" t="s">
        <v>84</v>
      </c>
      <c r="AT184" s="119" t="s">
        <v>73</v>
      </c>
      <c r="AU184" s="119" t="s">
        <v>82</v>
      </c>
      <c r="AY184" s="112" t="s">
        <v>122</v>
      </c>
      <c r="BK184" s="120">
        <f>BK185</f>
        <v>0</v>
      </c>
    </row>
    <row r="185" spans="2:65" s="1" customFormat="1" ht="16.5" customHeight="1" x14ac:dyDescent="0.2">
      <c r="B185" s="123"/>
      <c r="C185" s="124" t="s">
        <v>287</v>
      </c>
      <c r="D185" s="124" t="s">
        <v>126</v>
      </c>
      <c r="E185" s="125" t="s">
        <v>288</v>
      </c>
      <c r="F185" s="126" t="s">
        <v>289</v>
      </c>
      <c r="G185" s="127" t="s">
        <v>187</v>
      </c>
      <c r="H185" s="128">
        <v>1</v>
      </c>
      <c r="I185" s="129"/>
      <c r="J185" s="130">
        <f>ROUND(I185*H185,2)</f>
        <v>0</v>
      </c>
      <c r="K185" s="126" t="s">
        <v>3</v>
      </c>
      <c r="L185" s="32"/>
      <c r="M185" s="131" t="s">
        <v>3</v>
      </c>
      <c r="N185" s="132" t="s">
        <v>45</v>
      </c>
      <c r="P185" s="133">
        <f>O185*H185</f>
        <v>0</v>
      </c>
      <c r="Q185" s="133">
        <v>0</v>
      </c>
      <c r="R185" s="133">
        <f>Q185*H185</f>
        <v>0</v>
      </c>
      <c r="S185" s="133">
        <v>0</v>
      </c>
      <c r="T185" s="134">
        <f>S185*H185</f>
        <v>0</v>
      </c>
      <c r="AR185" s="135" t="s">
        <v>290</v>
      </c>
      <c r="AT185" s="135" t="s">
        <v>126</v>
      </c>
      <c r="AU185" s="135" t="s">
        <v>84</v>
      </c>
      <c r="AY185" s="17" t="s">
        <v>122</v>
      </c>
      <c r="BE185" s="136">
        <f>IF(N185="základní",J185,0)</f>
        <v>0</v>
      </c>
      <c r="BF185" s="136">
        <f>IF(N185="snížená",J185,0)</f>
        <v>0</v>
      </c>
      <c r="BG185" s="136">
        <f>IF(N185="zákl. přenesená",J185,0)</f>
        <v>0</v>
      </c>
      <c r="BH185" s="136">
        <f>IF(N185="sníž. přenesená",J185,0)</f>
        <v>0</v>
      </c>
      <c r="BI185" s="136">
        <f>IF(N185="nulová",J185,0)</f>
        <v>0</v>
      </c>
      <c r="BJ185" s="17" t="s">
        <v>82</v>
      </c>
      <c r="BK185" s="136">
        <f>ROUND(I185*H185,2)</f>
        <v>0</v>
      </c>
      <c r="BL185" s="17" t="s">
        <v>290</v>
      </c>
      <c r="BM185" s="135" t="s">
        <v>291</v>
      </c>
    </row>
    <row r="186" spans="2:65" s="11" customFormat="1" ht="22.8" customHeight="1" x14ac:dyDescent="0.25">
      <c r="B186" s="111"/>
      <c r="D186" s="112" t="s">
        <v>73</v>
      </c>
      <c r="E186" s="121" t="s">
        <v>292</v>
      </c>
      <c r="F186" s="121" t="s">
        <v>293</v>
      </c>
      <c r="I186" s="114"/>
      <c r="J186" s="122">
        <f>BK186</f>
        <v>0</v>
      </c>
      <c r="L186" s="111"/>
      <c r="M186" s="116"/>
      <c r="P186" s="117">
        <f>SUM(P187:P208)</f>
        <v>0</v>
      </c>
      <c r="R186" s="117">
        <f>SUM(R187:R208)</f>
        <v>2.6625314100000002</v>
      </c>
      <c r="T186" s="118">
        <f>SUM(T187:T208)</f>
        <v>0</v>
      </c>
      <c r="AR186" s="112" t="s">
        <v>84</v>
      </c>
      <c r="AT186" s="119" t="s">
        <v>73</v>
      </c>
      <c r="AU186" s="119" t="s">
        <v>82</v>
      </c>
      <c r="AY186" s="112" t="s">
        <v>122</v>
      </c>
      <c r="BK186" s="120">
        <f>SUM(BK187:BK208)</f>
        <v>0</v>
      </c>
    </row>
    <row r="187" spans="2:65" s="1" customFormat="1" ht="37.799999999999997" customHeight="1" x14ac:dyDescent="0.2">
      <c r="B187" s="123"/>
      <c r="C187" s="124" t="s">
        <v>131</v>
      </c>
      <c r="D187" s="124" t="s">
        <v>126</v>
      </c>
      <c r="E187" s="125" t="s">
        <v>294</v>
      </c>
      <c r="F187" s="126" t="s">
        <v>295</v>
      </c>
      <c r="G187" s="127" t="s">
        <v>129</v>
      </c>
      <c r="H187" s="128">
        <v>46.084000000000003</v>
      </c>
      <c r="I187" s="129"/>
      <c r="J187" s="130">
        <f>ROUND(I187*H187,2)</f>
        <v>0</v>
      </c>
      <c r="K187" s="126" t="s">
        <v>130</v>
      </c>
      <c r="L187" s="32"/>
      <c r="M187" s="131" t="s">
        <v>3</v>
      </c>
      <c r="N187" s="132" t="s">
        <v>45</v>
      </c>
      <c r="P187" s="133">
        <f>O187*H187</f>
        <v>0</v>
      </c>
      <c r="Q187" s="133">
        <v>3.0089999999999999E-2</v>
      </c>
      <c r="R187" s="133">
        <f>Q187*H187</f>
        <v>1.38666756</v>
      </c>
      <c r="S187" s="133">
        <v>0</v>
      </c>
      <c r="T187" s="134">
        <f>S187*H187</f>
        <v>0</v>
      </c>
      <c r="AR187" s="135" t="s">
        <v>290</v>
      </c>
      <c r="AT187" s="135" t="s">
        <v>126</v>
      </c>
      <c r="AU187" s="135" t="s">
        <v>84</v>
      </c>
      <c r="AY187" s="17" t="s">
        <v>122</v>
      </c>
      <c r="BE187" s="136">
        <f>IF(N187="základní",J187,0)</f>
        <v>0</v>
      </c>
      <c r="BF187" s="136">
        <f>IF(N187="snížená",J187,0)</f>
        <v>0</v>
      </c>
      <c r="BG187" s="136">
        <f>IF(N187="zákl. přenesená",J187,0)</f>
        <v>0</v>
      </c>
      <c r="BH187" s="136">
        <f>IF(N187="sníž. přenesená",J187,0)</f>
        <v>0</v>
      </c>
      <c r="BI187" s="136">
        <f>IF(N187="nulová",J187,0)</f>
        <v>0</v>
      </c>
      <c r="BJ187" s="17" t="s">
        <v>82</v>
      </c>
      <c r="BK187" s="136">
        <f>ROUND(I187*H187,2)</f>
        <v>0</v>
      </c>
      <c r="BL187" s="17" t="s">
        <v>290</v>
      </c>
      <c r="BM187" s="135" t="s">
        <v>296</v>
      </c>
    </row>
    <row r="188" spans="2:65" s="1" customFormat="1" x14ac:dyDescent="0.2">
      <c r="B188" s="32"/>
      <c r="D188" s="137" t="s">
        <v>133</v>
      </c>
      <c r="F188" s="138" t="s">
        <v>297</v>
      </c>
      <c r="I188" s="139"/>
      <c r="L188" s="32"/>
      <c r="M188" s="140"/>
      <c r="T188" s="53"/>
      <c r="AT188" s="17" t="s">
        <v>133</v>
      </c>
      <c r="AU188" s="17" t="s">
        <v>84</v>
      </c>
    </row>
    <row r="189" spans="2:65" s="12" customFormat="1" x14ac:dyDescent="0.2">
      <c r="B189" s="141"/>
      <c r="D189" s="142" t="s">
        <v>135</v>
      </c>
      <c r="E189" s="143" t="s">
        <v>3</v>
      </c>
      <c r="F189" s="144" t="s">
        <v>298</v>
      </c>
      <c r="H189" s="145">
        <v>21.792999999999999</v>
      </c>
      <c r="I189" s="146"/>
      <c r="L189" s="141"/>
      <c r="M189" s="147"/>
      <c r="T189" s="148"/>
      <c r="AT189" s="143" t="s">
        <v>135</v>
      </c>
      <c r="AU189" s="143" t="s">
        <v>84</v>
      </c>
      <c r="AV189" s="12" t="s">
        <v>84</v>
      </c>
      <c r="AW189" s="12" t="s">
        <v>35</v>
      </c>
      <c r="AX189" s="12" t="s">
        <v>74</v>
      </c>
      <c r="AY189" s="143" t="s">
        <v>122</v>
      </c>
    </row>
    <row r="190" spans="2:65" s="12" customFormat="1" x14ac:dyDescent="0.2">
      <c r="B190" s="141"/>
      <c r="D190" s="142" t="s">
        <v>135</v>
      </c>
      <c r="E190" s="143" t="s">
        <v>3</v>
      </c>
      <c r="F190" s="144" t="s">
        <v>299</v>
      </c>
      <c r="H190" s="145">
        <v>8.4359999999999999</v>
      </c>
      <c r="I190" s="146"/>
      <c r="L190" s="141"/>
      <c r="M190" s="147"/>
      <c r="T190" s="148"/>
      <c r="AT190" s="143" t="s">
        <v>135</v>
      </c>
      <c r="AU190" s="143" t="s">
        <v>84</v>
      </c>
      <c r="AV190" s="12" t="s">
        <v>84</v>
      </c>
      <c r="AW190" s="12" t="s">
        <v>35</v>
      </c>
      <c r="AX190" s="12" t="s">
        <v>74</v>
      </c>
      <c r="AY190" s="143" t="s">
        <v>122</v>
      </c>
    </row>
    <row r="191" spans="2:65" s="12" customFormat="1" x14ac:dyDescent="0.2">
      <c r="B191" s="141"/>
      <c r="D191" s="142" t="s">
        <v>135</v>
      </c>
      <c r="E191" s="143" t="s">
        <v>3</v>
      </c>
      <c r="F191" s="144" t="s">
        <v>300</v>
      </c>
      <c r="H191" s="145">
        <v>3.645</v>
      </c>
      <c r="I191" s="146"/>
      <c r="L191" s="141"/>
      <c r="M191" s="147"/>
      <c r="T191" s="148"/>
      <c r="AT191" s="143" t="s">
        <v>135</v>
      </c>
      <c r="AU191" s="143" t="s">
        <v>84</v>
      </c>
      <c r="AV191" s="12" t="s">
        <v>84</v>
      </c>
      <c r="AW191" s="12" t="s">
        <v>35</v>
      </c>
      <c r="AX191" s="12" t="s">
        <v>74</v>
      </c>
      <c r="AY191" s="143" t="s">
        <v>122</v>
      </c>
    </row>
    <row r="192" spans="2:65" s="12" customFormat="1" x14ac:dyDescent="0.2">
      <c r="B192" s="141"/>
      <c r="D192" s="142" t="s">
        <v>135</v>
      </c>
      <c r="E192" s="143" t="s">
        <v>3</v>
      </c>
      <c r="F192" s="144" t="s">
        <v>301</v>
      </c>
      <c r="H192" s="145">
        <v>12.21</v>
      </c>
      <c r="I192" s="146"/>
      <c r="L192" s="141"/>
      <c r="M192" s="147"/>
      <c r="T192" s="148"/>
      <c r="AT192" s="143" t="s">
        <v>135</v>
      </c>
      <c r="AU192" s="143" t="s">
        <v>84</v>
      </c>
      <c r="AV192" s="12" t="s">
        <v>84</v>
      </c>
      <c r="AW192" s="12" t="s">
        <v>35</v>
      </c>
      <c r="AX192" s="12" t="s">
        <v>74</v>
      </c>
      <c r="AY192" s="143" t="s">
        <v>122</v>
      </c>
    </row>
    <row r="193" spans="2:65" s="13" customFormat="1" x14ac:dyDescent="0.2">
      <c r="B193" s="149"/>
      <c r="D193" s="142" t="s">
        <v>135</v>
      </c>
      <c r="E193" s="150" t="s">
        <v>3</v>
      </c>
      <c r="F193" s="151" t="s">
        <v>139</v>
      </c>
      <c r="H193" s="152">
        <v>46.084000000000003</v>
      </c>
      <c r="I193" s="153"/>
      <c r="L193" s="149"/>
      <c r="M193" s="154"/>
      <c r="T193" s="155"/>
      <c r="AT193" s="150" t="s">
        <v>135</v>
      </c>
      <c r="AU193" s="150" t="s">
        <v>84</v>
      </c>
      <c r="AV193" s="13" t="s">
        <v>131</v>
      </c>
      <c r="AW193" s="13" t="s">
        <v>35</v>
      </c>
      <c r="AX193" s="13" t="s">
        <v>82</v>
      </c>
      <c r="AY193" s="150" t="s">
        <v>122</v>
      </c>
    </row>
    <row r="194" spans="2:65" s="1" customFormat="1" ht="33" customHeight="1" x14ac:dyDescent="0.2">
      <c r="B194" s="123"/>
      <c r="C194" s="124" t="s">
        <v>302</v>
      </c>
      <c r="D194" s="124" t="s">
        <v>126</v>
      </c>
      <c r="E194" s="125" t="s">
        <v>303</v>
      </c>
      <c r="F194" s="126" t="s">
        <v>304</v>
      </c>
      <c r="G194" s="127" t="s">
        <v>129</v>
      </c>
      <c r="H194" s="128">
        <v>10.32</v>
      </c>
      <c r="I194" s="129"/>
      <c r="J194" s="130">
        <f>ROUND(I194*H194,2)</f>
        <v>0</v>
      </c>
      <c r="K194" s="126" t="s">
        <v>130</v>
      </c>
      <c r="L194" s="32"/>
      <c r="M194" s="131" t="s">
        <v>3</v>
      </c>
      <c r="N194" s="132" t="s">
        <v>45</v>
      </c>
      <c r="P194" s="133">
        <f>O194*H194</f>
        <v>0</v>
      </c>
      <c r="Q194" s="133">
        <v>1.214E-2</v>
      </c>
      <c r="R194" s="133">
        <f>Q194*H194</f>
        <v>0.1252848</v>
      </c>
      <c r="S194" s="133">
        <v>0</v>
      </c>
      <c r="T194" s="134">
        <f>S194*H194</f>
        <v>0</v>
      </c>
      <c r="AR194" s="135" t="s">
        <v>290</v>
      </c>
      <c r="AT194" s="135" t="s">
        <v>126</v>
      </c>
      <c r="AU194" s="135" t="s">
        <v>84</v>
      </c>
      <c r="AY194" s="17" t="s">
        <v>122</v>
      </c>
      <c r="BE194" s="136">
        <f>IF(N194="základní",J194,0)</f>
        <v>0</v>
      </c>
      <c r="BF194" s="136">
        <f>IF(N194="snížená",J194,0)</f>
        <v>0</v>
      </c>
      <c r="BG194" s="136">
        <f>IF(N194="zákl. přenesená",J194,0)</f>
        <v>0</v>
      </c>
      <c r="BH194" s="136">
        <f>IF(N194="sníž. přenesená",J194,0)</f>
        <v>0</v>
      </c>
      <c r="BI194" s="136">
        <f>IF(N194="nulová",J194,0)</f>
        <v>0</v>
      </c>
      <c r="BJ194" s="17" t="s">
        <v>82</v>
      </c>
      <c r="BK194" s="136">
        <f>ROUND(I194*H194,2)</f>
        <v>0</v>
      </c>
      <c r="BL194" s="17" t="s">
        <v>290</v>
      </c>
      <c r="BM194" s="135" t="s">
        <v>305</v>
      </c>
    </row>
    <row r="195" spans="2:65" s="1" customFormat="1" x14ac:dyDescent="0.2">
      <c r="B195" s="32"/>
      <c r="D195" s="137" t="s">
        <v>133</v>
      </c>
      <c r="F195" s="138" t="s">
        <v>306</v>
      </c>
      <c r="I195" s="139"/>
      <c r="L195" s="32"/>
      <c r="M195" s="140"/>
      <c r="T195" s="53"/>
      <c r="AT195" s="17" t="s">
        <v>133</v>
      </c>
      <c r="AU195" s="17" t="s">
        <v>84</v>
      </c>
    </row>
    <row r="196" spans="2:65" s="12" customFormat="1" x14ac:dyDescent="0.2">
      <c r="B196" s="141"/>
      <c r="D196" s="142" t="s">
        <v>135</v>
      </c>
      <c r="E196" s="143" t="s">
        <v>3</v>
      </c>
      <c r="F196" s="144" t="s">
        <v>307</v>
      </c>
      <c r="H196" s="145">
        <v>4.4850000000000003</v>
      </c>
      <c r="I196" s="146"/>
      <c r="L196" s="141"/>
      <c r="M196" s="147"/>
      <c r="T196" s="148"/>
      <c r="AT196" s="143" t="s">
        <v>135</v>
      </c>
      <c r="AU196" s="143" t="s">
        <v>84</v>
      </c>
      <c r="AV196" s="12" t="s">
        <v>84</v>
      </c>
      <c r="AW196" s="12" t="s">
        <v>35</v>
      </c>
      <c r="AX196" s="12" t="s">
        <v>74</v>
      </c>
      <c r="AY196" s="143" t="s">
        <v>122</v>
      </c>
    </row>
    <row r="197" spans="2:65" s="12" customFormat="1" x14ac:dyDescent="0.2">
      <c r="B197" s="141"/>
      <c r="D197" s="142" t="s">
        <v>135</v>
      </c>
      <c r="E197" s="143" t="s">
        <v>3</v>
      </c>
      <c r="F197" s="144" t="s">
        <v>308</v>
      </c>
      <c r="H197" s="145">
        <v>5.835</v>
      </c>
      <c r="I197" s="146"/>
      <c r="L197" s="141"/>
      <c r="M197" s="147"/>
      <c r="T197" s="148"/>
      <c r="AT197" s="143" t="s">
        <v>135</v>
      </c>
      <c r="AU197" s="143" t="s">
        <v>84</v>
      </c>
      <c r="AV197" s="12" t="s">
        <v>84</v>
      </c>
      <c r="AW197" s="12" t="s">
        <v>35</v>
      </c>
      <c r="AX197" s="12" t="s">
        <v>74</v>
      </c>
      <c r="AY197" s="143" t="s">
        <v>122</v>
      </c>
    </row>
    <row r="198" spans="2:65" s="13" customFormat="1" x14ac:dyDescent="0.2">
      <c r="B198" s="149"/>
      <c r="D198" s="142" t="s">
        <v>135</v>
      </c>
      <c r="E198" s="150" t="s">
        <v>3</v>
      </c>
      <c r="F198" s="151" t="s">
        <v>139</v>
      </c>
      <c r="H198" s="152">
        <v>10.32</v>
      </c>
      <c r="I198" s="153"/>
      <c r="L198" s="149"/>
      <c r="M198" s="154"/>
      <c r="T198" s="155"/>
      <c r="AT198" s="150" t="s">
        <v>135</v>
      </c>
      <c r="AU198" s="150" t="s">
        <v>84</v>
      </c>
      <c r="AV198" s="13" t="s">
        <v>131</v>
      </c>
      <c r="AW198" s="13" t="s">
        <v>35</v>
      </c>
      <c r="AX198" s="13" t="s">
        <v>82</v>
      </c>
      <c r="AY198" s="150" t="s">
        <v>122</v>
      </c>
    </row>
    <row r="199" spans="2:65" s="1" customFormat="1" ht="24.15" customHeight="1" x14ac:dyDescent="0.2">
      <c r="B199" s="123"/>
      <c r="C199" s="124" t="s">
        <v>309</v>
      </c>
      <c r="D199" s="124" t="s">
        <v>126</v>
      </c>
      <c r="E199" s="125" t="s">
        <v>310</v>
      </c>
      <c r="F199" s="126" t="s">
        <v>311</v>
      </c>
      <c r="G199" s="127" t="s">
        <v>129</v>
      </c>
      <c r="H199" s="128">
        <v>122.925</v>
      </c>
      <c r="I199" s="129"/>
      <c r="J199" s="130">
        <f>ROUND(I199*H199,2)</f>
        <v>0</v>
      </c>
      <c r="K199" s="126" t="s">
        <v>130</v>
      </c>
      <c r="L199" s="32"/>
      <c r="M199" s="131" t="s">
        <v>3</v>
      </c>
      <c r="N199" s="132" t="s">
        <v>45</v>
      </c>
      <c r="P199" s="133">
        <f>O199*H199</f>
        <v>0</v>
      </c>
      <c r="Q199" s="133">
        <v>7.0499999999999998E-3</v>
      </c>
      <c r="R199" s="133">
        <f>Q199*H199</f>
        <v>0.86662125000000001</v>
      </c>
      <c r="S199" s="133">
        <v>0</v>
      </c>
      <c r="T199" s="134">
        <f>S199*H199</f>
        <v>0</v>
      </c>
      <c r="AR199" s="135" t="s">
        <v>290</v>
      </c>
      <c r="AT199" s="135" t="s">
        <v>126</v>
      </c>
      <c r="AU199" s="135" t="s">
        <v>84</v>
      </c>
      <c r="AY199" s="17" t="s">
        <v>122</v>
      </c>
      <c r="BE199" s="136">
        <f>IF(N199="základní",J199,0)</f>
        <v>0</v>
      </c>
      <c r="BF199" s="136">
        <f>IF(N199="snížená",J199,0)</f>
        <v>0</v>
      </c>
      <c r="BG199" s="136">
        <f>IF(N199="zákl. přenesená",J199,0)</f>
        <v>0</v>
      </c>
      <c r="BH199" s="136">
        <f>IF(N199="sníž. přenesená",J199,0)</f>
        <v>0</v>
      </c>
      <c r="BI199" s="136">
        <f>IF(N199="nulová",J199,0)</f>
        <v>0</v>
      </c>
      <c r="BJ199" s="17" t="s">
        <v>82</v>
      </c>
      <c r="BK199" s="136">
        <f>ROUND(I199*H199,2)</f>
        <v>0</v>
      </c>
      <c r="BL199" s="17" t="s">
        <v>290</v>
      </c>
      <c r="BM199" s="135" t="s">
        <v>312</v>
      </c>
    </row>
    <row r="200" spans="2:65" s="1" customFormat="1" x14ac:dyDescent="0.2">
      <c r="B200" s="32"/>
      <c r="D200" s="137" t="s">
        <v>133</v>
      </c>
      <c r="F200" s="138" t="s">
        <v>313</v>
      </c>
      <c r="I200" s="139"/>
      <c r="L200" s="32"/>
      <c r="M200" s="140"/>
      <c r="T200" s="53"/>
      <c r="AT200" s="17" t="s">
        <v>133</v>
      </c>
      <c r="AU200" s="17" t="s">
        <v>84</v>
      </c>
    </row>
    <row r="201" spans="2:65" s="12" customFormat="1" x14ac:dyDescent="0.2">
      <c r="B201" s="141"/>
      <c r="D201" s="142" t="s">
        <v>135</v>
      </c>
      <c r="E201" s="143" t="s">
        <v>3</v>
      </c>
      <c r="F201" s="144" t="s">
        <v>314</v>
      </c>
      <c r="H201" s="145">
        <v>12.837</v>
      </c>
      <c r="I201" s="146"/>
      <c r="L201" s="141"/>
      <c r="M201" s="147"/>
      <c r="T201" s="148"/>
      <c r="AT201" s="143" t="s">
        <v>135</v>
      </c>
      <c r="AU201" s="143" t="s">
        <v>84</v>
      </c>
      <c r="AV201" s="12" t="s">
        <v>84</v>
      </c>
      <c r="AW201" s="12" t="s">
        <v>35</v>
      </c>
      <c r="AX201" s="12" t="s">
        <v>74</v>
      </c>
      <c r="AY201" s="143" t="s">
        <v>122</v>
      </c>
    </row>
    <row r="202" spans="2:65" s="12" customFormat="1" x14ac:dyDescent="0.2">
      <c r="B202" s="141"/>
      <c r="D202" s="142" t="s">
        <v>135</v>
      </c>
      <c r="E202" s="143" t="s">
        <v>3</v>
      </c>
      <c r="F202" s="144" t="s">
        <v>315</v>
      </c>
      <c r="H202" s="145">
        <v>6.27</v>
      </c>
      <c r="I202" s="146"/>
      <c r="L202" s="141"/>
      <c r="M202" s="147"/>
      <c r="T202" s="148"/>
      <c r="AT202" s="143" t="s">
        <v>135</v>
      </c>
      <c r="AU202" s="143" t="s">
        <v>84</v>
      </c>
      <c r="AV202" s="12" t="s">
        <v>84</v>
      </c>
      <c r="AW202" s="12" t="s">
        <v>35</v>
      </c>
      <c r="AX202" s="12" t="s">
        <v>74</v>
      </c>
      <c r="AY202" s="143" t="s">
        <v>122</v>
      </c>
    </row>
    <row r="203" spans="2:65" s="12" customFormat="1" x14ac:dyDescent="0.2">
      <c r="B203" s="141"/>
      <c r="D203" s="142" t="s">
        <v>135</v>
      </c>
      <c r="E203" s="143" t="s">
        <v>3</v>
      </c>
      <c r="F203" s="144" t="s">
        <v>316</v>
      </c>
      <c r="H203" s="145">
        <v>39.139000000000003</v>
      </c>
      <c r="I203" s="146"/>
      <c r="L203" s="141"/>
      <c r="M203" s="147"/>
      <c r="T203" s="148"/>
      <c r="AT203" s="143" t="s">
        <v>135</v>
      </c>
      <c r="AU203" s="143" t="s">
        <v>84</v>
      </c>
      <c r="AV203" s="12" t="s">
        <v>84</v>
      </c>
      <c r="AW203" s="12" t="s">
        <v>35</v>
      </c>
      <c r="AX203" s="12" t="s">
        <v>74</v>
      </c>
      <c r="AY203" s="143" t="s">
        <v>122</v>
      </c>
    </row>
    <row r="204" spans="2:65" s="12" customFormat="1" x14ac:dyDescent="0.2">
      <c r="B204" s="141"/>
      <c r="D204" s="142" t="s">
        <v>135</v>
      </c>
      <c r="E204" s="143" t="s">
        <v>3</v>
      </c>
      <c r="F204" s="144" t="s">
        <v>317</v>
      </c>
      <c r="H204" s="145">
        <v>58.978999999999999</v>
      </c>
      <c r="I204" s="146"/>
      <c r="L204" s="141"/>
      <c r="M204" s="147"/>
      <c r="T204" s="148"/>
      <c r="AT204" s="143" t="s">
        <v>135</v>
      </c>
      <c r="AU204" s="143" t="s">
        <v>84</v>
      </c>
      <c r="AV204" s="12" t="s">
        <v>84</v>
      </c>
      <c r="AW204" s="12" t="s">
        <v>35</v>
      </c>
      <c r="AX204" s="12" t="s">
        <v>74</v>
      </c>
      <c r="AY204" s="143" t="s">
        <v>122</v>
      </c>
    </row>
    <row r="205" spans="2:65" s="12" customFormat="1" x14ac:dyDescent="0.2">
      <c r="B205" s="141"/>
      <c r="D205" s="142" t="s">
        <v>135</v>
      </c>
      <c r="E205" s="143" t="s">
        <v>3</v>
      </c>
      <c r="F205" s="144" t="s">
        <v>318</v>
      </c>
      <c r="H205" s="145">
        <v>5.7</v>
      </c>
      <c r="I205" s="146"/>
      <c r="L205" s="141"/>
      <c r="M205" s="147"/>
      <c r="T205" s="148"/>
      <c r="AT205" s="143" t="s">
        <v>135</v>
      </c>
      <c r="AU205" s="143" t="s">
        <v>84</v>
      </c>
      <c r="AV205" s="12" t="s">
        <v>84</v>
      </c>
      <c r="AW205" s="12" t="s">
        <v>35</v>
      </c>
      <c r="AX205" s="12" t="s">
        <v>74</v>
      </c>
      <c r="AY205" s="143" t="s">
        <v>122</v>
      </c>
    </row>
    <row r="206" spans="2:65" s="13" customFormat="1" x14ac:dyDescent="0.2">
      <c r="B206" s="149"/>
      <c r="D206" s="142" t="s">
        <v>135</v>
      </c>
      <c r="E206" s="150" t="s">
        <v>3</v>
      </c>
      <c r="F206" s="151" t="s">
        <v>139</v>
      </c>
      <c r="H206" s="152">
        <v>122.925</v>
      </c>
      <c r="I206" s="153"/>
      <c r="L206" s="149"/>
      <c r="M206" s="154"/>
      <c r="T206" s="155"/>
      <c r="AT206" s="150" t="s">
        <v>135</v>
      </c>
      <c r="AU206" s="150" t="s">
        <v>84</v>
      </c>
      <c r="AV206" s="13" t="s">
        <v>131</v>
      </c>
      <c r="AW206" s="13" t="s">
        <v>35</v>
      </c>
      <c r="AX206" s="13" t="s">
        <v>82</v>
      </c>
      <c r="AY206" s="150" t="s">
        <v>122</v>
      </c>
    </row>
    <row r="207" spans="2:65" s="1" customFormat="1" ht="24.15" customHeight="1" x14ac:dyDescent="0.2">
      <c r="B207" s="123"/>
      <c r="C207" s="156" t="s">
        <v>319</v>
      </c>
      <c r="D207" s="156" t="s">
        <v>179</v>
      </c>
      <c r="E207" s="157" t="s">
        <v>320</v>
      </c>
      <c r="F207" s="158" t="s">
        <v>321</v>
      </c>
      <c r="G207" s="159" t="s">
        <v>129</v>
      </c>
      <c r="H207" s="160">
        <v>135.21799999999999</v>
      </c>
      <c r="I207" s="161"/>
      <c r="J207" s="162">
        <f>ROUND(I207*H207,2)</f>
        <v>0</v>
      </c>
      <c r="K207" s="158" t="s">
        <v>130</v>
      </c>
      <c r="L207" s="163"/>
      <c r="M207" s="164" t="s">
        <v>3</v>
      </c>
      <c r="N207" s="165" t="s">
        <v>45</v>
      </c>
      <c r="P207" s="133">
        <f>O207*H207</f>
        <v>0</v>
      </c>
      <c r="Q207" s="133">
        <v>2.0999999999999999E-3</v>
      </c>
      <c r="R207" s="133">
        <f>Q207*H207</f>
        <v>0.28395779999999998</v>
      </c>
      <c r="S207" s="133">
        <v>0</v>
      </c>
      <c r="T207" s="134">
        <f>S207*H207</f>
        <v>0</v>
      </c>
      <c r="AR207" s="135" t="s">
        <v>287</v>
      </c>
      <c r="AT207" s="135" t="s">
        <v>179</v>
      </c>
      <c r="AU207" s="135" t="s">
        <v>84</v>
      </c>
      <c r="AY207" s="17" t="s">
        <v>122</v>
      </c>
      <c r="BE207" s="136">
        <f>IF(N207="základní",J207,0)</f>
        <v>0</v>
      </c>
      <c r="BF207" s="136">
        <f>IF(N207="snížená",J207,0)</f>
        <v>0</v>
      </c>
      <c r="BG207" s="136">
        <f>IF(N207="zákl. přenesená",J207,0)</f>
        <v>0</v>
      </c>
      <c r="BH207" s="136">
        <f>IF(N207="sníž. přenesená",J207,0)</f>
        <v>0</v>
      </c>
      <c r="BI207" s="136">
        <f>IF(N207="nulová",J207,0)</f>
        <v>0</v>
      </c>
      <c r="BJ207" s="17" t="s">
        <v>82</v>
      </c>
      <c r="BK207" s="136">
        <f>ROUND(I207*H207,2)</f>
        <v>0</v>
      </c>
      <c r="BL207" s="17" t="s">
        <v>290</v>
      </c>
      <c r="BM207" s="135" t="s">
        <v>322</v>
      </c>
    </row>
    <row r="208" spans="2:65" s="12" customFormat="1" x14ac:dyDescent="0.2">
      <c r="B208" s="141"/>
      <c r="D208" s="142" t="s">
        <v>135</v>
      </c>
      <c r="F208" s="144" t="s">
        <v>323</v>
      </c>
      <c r="H208" s="145">
        <v>135.21799999999999</v>
      </c>
      <c r="I208" s="146"/>
      <c r="L208" s="141"/>
      <c r="M208" s="147"/>
      <c r="T208" s="148"/>
      <c r="AT208" s="143" t="s">
        <v>135</v>
      </c>
      <c r="AU208" s="143" t="s">
        <v>84</v>
      </c>
      <c r="AV208" s="12" t="s">
        <v>84</v>
      </c>
      <c r="AW208" s="12" t="s">
        <v>4</v>
      </c>
      <c r="AX208" s="12" t="s">
        <v>82</v>
      </c>
      <c r="AY208" s="143" t="s">
        <v>122</v>
      </c>
    </row>
    <row r="209" spans="2:65" s="11" customFormat="1" ht="22.8" customHeight="1" x14ac:dyDescent="0.25">
      <c r="B209" s="111"/>
      <c r="D209" s="112" t="s">
        <v>73</v>
      </c>
      <c r="E209" s="121" t="s">
        <v>324</v>
      </c>
      <c r="F209" s="121" t="s">
        <v>325</v>
      </c>
      <c r="I209" s="114"/>
      <c r="J209" s="122">
        <f>BK209</f>
        <v>0</v>
      </c>
      <c r="L209" s="111"/>
      <c r="M209" s="116"/>
      <c r="P209" s="117">
        <f>SUM(P210:P224)</f>
        <v>0</v>
      </c>
      <c r="R209" s="117">
        <f>SUM(R210:R224)</f>
        <v>0.17699999999999999</v>
      </c>
      <c r="T209" s="118">
        <f>SUM(T210:T224)</f>
        <v>0.19600000000000001</v>
      </c>
      <c r="AR209" s="112" t="s">
        <v>84</v>
      </c>
      <c r="AT209" s="119" t="s">
        <v>73</v>
      </c>
      <c r="AU209" s="119" t="s">
        <v>82</v>
      </c>
      <c r="AY209" s="112" t="s">
        <v>122</v>
      </c>
      <c r="BK209" s="120">
        <f>SUM(BK210:BK224)</f>
        <v>0</v>
      </c>
    </row>
    <row r="210" spans="2:65" s="1" customFormat="1" ht="16.5" customHeight="1" x14ac:dyDescent="0.2">
      <c r="B210" s="123"/>
      <c r="C210" s="124" t="s">
        <v>326</v>
      </c>
      <c r="D210" s="124" t="s">
        <v>126</v>
      </c>
      <c r="E210" s="125" t="s">
        <v>327</v>
      </c>
      <c r="F210" s="126" t="s">
        <v>328</v>
      </c>
      <c r="G210" s="127" t="s">
        <v>187</v>
      </c>
      <c r="H210" s="128">
        <v>1</v>
      </c>
      <c r="I210" s="129"/>
      <c r="J210" s="130">
        <f>ROUND(I210*H210,2)</f>
        <v>0</v>
      </c>
      <c r="K210" s="126" t="s">
        <v>3</v>
      </c>
      <c r="L210" s="32"/>
      <c r="M210" s="131" t="s">
        <v>3</v>
      </c>
      <c r="N210" s="132" t="s">
        <v>45</v>
      </c>
      <c r="P210" s="133">
        <f>O210*H210</f>
        <v>0</v>
      </c>
      <c r="Q210" s="133">
        <v>0</v>
      </c>
      <c r="R210" s="133">
        <f>Q210*H210</f>
        <v>0</v>
      </c>
      <c r="S210" s="133">
        <v>0</v>
      </c>
      <c r="T210" s="134">
        <f>S210*H210</f>
        <v>0</v>
      </c>
      <c r="AR210" s="135" t="s">
        <v>290</v>
      </c>
      <c r="AT210" s="135" t="s">
        <v>126</v>
      </c>
      <c r="AU210" s="135" t="s">
        <v>84</v>
      </c>
      <c r="AY210" s="17" t="s">
        <v>122</v>
      </c>
      <c r="BE210" s="136">
        <f>IF(N210="základní",J210,0)</f>
        <v>0</v>
      </c>
      <c r="BF210" s="136">
        <f>IF(N210="snížená",J210,0)</f>
        <v>0</v>
      </c>
      <c r="BG210" s="136">
        <f>IF(N210="zákl. přenesená",J210,0)</f>
        <v>0</v>
      </c>
      <c r="BH210" s="136">
        <f>IF(N210="sníž. přenesená",J210,0)</f>
        <v>0</v>
      </c>
      <c r="BI210" s="136">
        <f>IF(N210="nulová",J210,0)</f>
        <v>0</v>
      </c>
      <c r="BJ210" s="17" t="s">
        <v>82</v>
      </c>
      <c r="BK210" s="136">
        <f>ROUND(I210*H210,2)</f>
        <v>0</v>
      </c>
      <c r="BL210" s="17" t="s">
        <v>290</v>
      </c>
      <c r="BM210" s="135" t="s">
        <v>329</v>
      </c>
    </row>
    <row r="211" spans="2:65" s="1" customFormat="1" ht="24.15" customHeight="1" x14ac:dyDescent="0.2">
      <c r="B211" s="123"/>
      <c r="C211" s="124" t="s">
        <v>330</v>
      </c>
      <c r="D211" s="124" t="s">
        <v>126</v>
      </c>
      <c r="E211" s="125" t="s">
        <v>331</v>
      </c>
      <c r="F211" s="126" t="s">
        <v>332</v>
      </c>
      <c r="G211" s="127" t="s">
        <v>211</v>
      </c>
      <c r="H211" s="128">
        <v>4</v>
      </c>
      <c r="I211" s="129"/>
      <c r="J211" s="130">
        <f>ROUND(I211*H211,2)</f>
        <v>0</v>
      </c>
      <c r="K211" s="126" t="s">
        <v>130</v>
      </c>
      <c r="L211" s="32"/>
      <c r="M211" s="131" t="s">
        <v>3</v>
      </c>
      <c r="N211" s="132" t="s">
        <v>45</v>
      </c>
      <c r="P211" s="133">
        <f>O211*H211</f>
        <v>0</v>
      </c>
      <c r="Q211" s="133">
        <v>0</v>
      </c>
      <c r="R211" s="133">
        <f>Q211*H211</f>
        <v>0</v>
      </c>
      <c r="S211" s="133">
        <v>0</v>
      </c>
      <c r="T211" s="134">
        <f>S211*H211</f>
        <v>0</v>
      </c>
      <c r="AR211" s="135" t="s">
        <v>290</v>
      </c>
      <c r="AT211" s="135" t="s">
        <v>126</v>
      </c>
      <c r="AU211" s="135" t="s">
        <v>84</v>
      </c>
      <c r="AY211" s="17" t="s">
        <v>122</v>
      </c>
      <c r="BE211" s="136">
        <f>IF(N211="základní",J211,0)</f>
        <v>0</v>
      </c>
      <c r="BF211" s="136">
        <f>IF(N211="snížená",J211,0)</f>
        <v>0</v>
      </c>
      <c r="BG211" s="136">
        <f>IF(N211="zákl. přenesená",J211,0)</f>
        <v>0</v>
      </c>
      <c r="BH211" s="136">
        <f>IF(N211="sníž. přenesená",J211,0)</f>
        <v>0</v>
      </c>
      <c r="BI211" s="136">
        <f>IF(N211="nulová",J211,0)</f>
        <v>0</v>
      </c>
      <c r="BJ211" s="17" t="s">
        <v>82</v>
      </c>
      <c r="BK211" s="136">
        <f>ROUND(I211*H211,2)</f>
        <v>0</v>
      </c>
      <c r="BL211" s="17" t="s">
        <v>290</v>
      </c>
      <c r="BM211" s="135" t="s">
        <v>333</v>
      </c>
    </row>
    <row r="212" spans="2:65" s="1" customFormat="1" x14ac:dyDescent="0.2">
      <c r="B212" s="32"/>
      <c r="D212" s="137" t="s">
        <v>133</v>
      </c>
      <c r="F212" s="138" t="s">
        <v>334</v>
      </c>
      <c r="I212" s="139"/>
      <c r="L212" s="32"/>
      <c r="M212" s="140"/>
      <c r="T212" s="53"/>
      <c r="AT212" s="17" t="s">
        <v>133</v>
      </c>
      <c r="AU212" s="17" t="s">
        <v>84</v>
      </c>
    </row>
    <row r="213" spans="2:65" s="1" customFormat="1" ht="16.5" customHeight="1" x14ac:dyDescent="0.2">
      <c r="B213" s="123"/>
      <c r="C213" s="156" t="s">
        <v>335</v>
      </c>
      <c r="D213" s="156" t="s">
        <v>179</v>
      </c>
      <c r="E213" s="157" t="s">
        <v>336</v>
      </c>
      <c r="F213" s="158" t="s">
        <v>337</v>
      </c>
      <c r="G213" s="159" t="s">
        <v>211</v>
      </c>
      <c r="H213" s="160">
        <v>4</v>
      </c>
      <c r="I213" s="161"/>
      <c r="J213" s="162">
        <f>ROUND(I213*H213,2)</f>
        <v>0</v>
      </c>
      <c r="K213" s="158" t="s">
        <v>130</v>
      </c>
      <c r="L213" s="163"/>
      <c r="M213" s="164" t="s">
        <v>3</v>
      </c>
      <c r="N213" s="165" t="s">
        <v>45</v>
      </c>
      <c r="P213" s="133">
        <f>O213*H213</f>
        <v>0</v>
      </c>
      <c r="Q213" s="133">
        <v>1.6E-2</v>
      </c>
      <c r="R213" s="133">
        <f>Q213*H213</f>
        <v>6.4000000000000001E-2</v>
      </c>
      <c r="S213" s="133">
        <v>0</v>
      </c>
      <c r="T213" s="134">
        <f>S213*H213</f>
        <v>0</v>
      </c>
      <c r="AR213" s="135" t="s">
        <v>287</v>
      </c>
      <c r="AT213" s="135" t="s">
        <v>179</v>
      </c>
      <c r="AU213" s="135" t="s">
        <v>84</v>
      </c>
      <c r="AY213" s="17" t="s">
        <v>122</v>
      </c>
      <c r="BE213" s="136">
        <f>IF(N213="základní",J213,0)</f>
        <v>0</v>
      </c>
      <c r="BF213" s="136">
        <f>IF(N213="snížená",J213,0)</f>
        <v>0</v>
      </c>
      <c r="BG213" s="136">
        <f>IF(N213="zákl. přenesená",J213,0)</f>
        <v>0</v>
      </c>
      <c r="BH213" s="136">
        <f>IF(N213="sníž. přenesená",J213,0)</f>
        <v>0</v>
      </c>
      <c r="BI213" s="136">
        <f>IF(N213="nulová",J213,0)</f>
        <v>0</v>
      </c>
      <c r="BJ213" s="17" t="s">
        <v>82</v>
      </c>
      <c r="BK213" s="136">
        <f>ROUND(I213*H213,2)</f>
        <v>0</v>
      </c>
      <c r="BL213" s="17" t="s">
        <v>290</v>
      </c>
      <c r="BM213" s="135" t="s">
        <v>338</v>
      </c>
    </row>
    <row r="214" spans="2:65" s="1" customFormat="1" ht="24.15" customHeight="1" x14ac:dyDescent="0.2">
      <c r="B214" s="123"/>
      <c r="C214" s="124" t="s">
        <v>339</v>
      </c>
      <c r="D214" s="124" t="s">
        <v>126</v>
      </c>
      <c r="E214" s="125" t="s">
        <v>340</v>
      </c>
      <c r="F214" s="126" t="s">
        <v>341</v>
      </c>
      <c r="G214" s="127" t="s">
        <v>211</v>
      </c>
      <c r="H214" s="128">
        <v>6</v>
      </c>
      <c r="I214" s="129"/>
      <c r="J214" s="130">
        <f>ROUND(I214*H214,2)</f>
        <v>0</v>
      </c>
      <c r="K214" s="126" t="s">
        <v>130</v>
      </c>
      <c r="L214" s="32"/>
      <c r="M214" s="131" t="s">
        <v>3</v>
      </c>
      <c r="N214" s="132" t="s">
        <v>45</v>
      </c>
      <c r="P214" s="133">
        <f>O214*H214</f>
        <v>0</v>
      </c>
      <c r="Q214" s="133">
        <v>0</v>
      </c>
      <c r="R214" s="133">
        <f>Q214*H214</f>
        <v>0</v>
      </c>
      <c r="S214" s="133">
        <v>0</v>
      </c>
      <c r="T214" s="134">
        <f>S214*H214</f>
        <v>0</v>
      </c>
      <c r="AR214" s="135" t="s">
        <v>290</v>
      </c>
      <c r="AT214" s="135" t="s">
        <v>126</v>
      </c>
      <c r="AU214" s="135" t="s">
        <v>84</v>
      </c>
      <c r="AY214" s="17" t="s">
        <v>122</v>
      </c>
      <c r="BE214" s="136">
        <f>IF(N214="základní",J214,0)</f>
        <v>0</v>
      </c>
      <c r="BF214" s="136">
        <f>IF(N214="snížená",J214,0)</f>
        <v>0</v>
      </c>
      <c r="BG214" s="136">
        <f>IF(N214="zákl. přenesená",J214,0)</f>
        <v>0</v>
      </c>
      <c r="BH214" s="136">
        <f>IF(N214="sníž. přenesená",J214,0)</f>
        <v>0</v>
      </c>
      <c r="BI214" s="136">
        <f>IF(N214="nulová",J214,0)</f>
        <v>0</v>
      </c>
      <c r="BJ214" s="17" t="s">
        <v>82</v>
      </c>
      <c r="BK214" s="136">
        <f>ROUND(I214*H214,2)</f>
        <v>0</v>
      </c>
      <c r="BL214" s="17" t="s">
        <v>290</v>
      </c>
      <c r="BM214" s="135" t="s">
        <v>342</v>
      </c>
    </row>
    <row r="215" spans="2:65" s="1" customFormat="1" x14ac:dyDescent="0.2">
      <c r="B215" s="32"/>
      <c r="D215" s="137" t="s">
        <v>133</v>
      </c>
      <c r="F215" s="138" t="s">
        <v>343</v>
      </c>
      <c r="I215" s="139"/>
      <c r="L215" s="32"/>
      <c r="M215" s="140"/>
      <c r="T215" s="53"/>
      <c r="AT215" s="17" t="s">
        <v>133</v>
      </c>
      <c r="AU215" s="17" t="s">
        <v>84</v>
      </c>
    </row>
    <row r="216" spans="2:65" s="1" customFormat="1" ht="16.5" customHeight="1" x14ac:dyDescent="0.2">
      <c r="B216" s="123"/>
      <c r="C216" s="156" t="s">
        <v>344</v>
      </c>
      <c r="D216" s="156" t="s">
        <v>179</v>
      </c>
      <c r="E216" s="157" t="s">
        <v>345</v>
      </c>
      <c r="F216" s="158" t="s">
        <v>346</v>
      </c>
      <c r="G216" s="159" t="s">
        <v>211</v>
      </c>
      <c r="H216" s="160">
        <v>2</v>
      </c>
      <c r="I216" s="161"/>
      <c r="J216" s="162">
        <f>ROUND(I216*H216,2)</f>
        <v>0</v>
      </c>
      <c r="K216" s="158" t="s">
        <v>130</v>
      </c>
      <c r="L216" s="163"/>
      <c r="M216" s="164" t="s">
        <v>3</v>
      </c>
      <c r="N216" s="165" t="s">
        <v>45</v>
      </c>
      <c r="P216" s="133">
        <f>O216*H216</f>
        <v>0</v>
      </c>
      <c r="Q216" s="133">
        <v>1.7500000000000002E-2</v>
      </c>
      <c r="R216" s="133">
        <f>Q216*H216</f>
        <v>3.5000000000000003E-2</v>
      </c>
      <c r="S216" s="133">
        <v>0</v>
      </c>
      <c r="T216" s="134">
        <f>S216*H216</f>
        <v>0</v>
      </c>
      <c r="AR216" s="135" t="s">
        <v>287</v>
      </c>
      <c r="AT216" s="135" t="s">
        <v>179</v>
      </c>
      <c r="AU216" s="135" t="s">
        <v>84</v>
      </c>
      <c r="AY216" s="17" t="s">
        <v>122</v>
      </c>
      <c r="BE216" s="136">
        <f>IF(N216="základní",J216,0)</f>
        <v>0</v>
      </c>
      <c r="BF216" s="136">
        <f>IF(N216="snížená",J216,0)</f>
        <v>0</v>
      </c>
      <c r="BG216" s="136">
        <f>IF(N216="zákl. přenesená",J216,0)</f>
        <v>0</v>
      </c>
      <c r="BH216" s="136">
        <f>IF(N216="sníž. přenesená",J216,0)</f>
        <v>0</v>
      </c>
      <c r="BI216" s="136">
        <f>IF(N216="nulová",J216,0)</f>
        <v>0</v>
      </c>
      <c r="BJ216" s="17" t="s">
        <v>82</v>
      </c>
      <c r="BK216" s="136">
        <f>ROUND(I216*H216,2)</f>
        <v>0</v>
      </c>
      <c r="BL216" s="17" t="s">
        <v>290</v>
      </c>
      <c r="BM216" s="135" t="s">
        <v>347</v>
      </c>
    </row>
    <row r="217" spans="2:65" s="1" customFormat="1" ht="16.5" customHeight="1" x14ac:dyDescent="0.2">
      <c r="B217" s="123"/>
      <c r="C217" s="156" t="s">
        <v>348</v>
      </c>
      <c r="D217" s="156" t="s">
        <v>179</v>
      </c>
      <c r="E217" s="157" t="s">
        <v>349</v>
      </c>
      <c r="F217" s="158" t="s">
        <v>350</v>
      </c>
      <c r="G217" s="159" t="s">
        <v>211</v>
      </c>
      <c r="H217" s="160">
        <v>4</v>
      </c>
      <c r="I217" s="161"/>
      <c r="J217" s="162">
        <f>ROUND(I217*H217,2)</f>
        <v>0</v>
      </c>
      <c r="K217" s="158" t="s">
        <v>130</v>
      </c>
      <c r="L217" s="163"/>
      <c r="M217" s="164" t="s">
        <v>3</v>
      </c>
      <c r="N217" s="165" t="s">
        <v>45</v>
      </c>
      <c r="P217" s="133">
        <f>O217*H217</f>
        <v>0</v>
      </c>
      <c r="Q217" s="133">
        <v>1.95E-2</v>
      </c>
      <c r="R217" s="133">
        <f>Q217*H217</f>
        <v>7.8E-2</v>
      </c>
      <c r="S217" s="133">
        <v>0</v>
      </c>
      <c r="T217" s="134">
        <f>S217*H217</f>
        <v>0</v>
      </c>
      <c r="AR217" s="135" t="s">
        <v>287</v>
      </c>
      <c r="AT217" s="135" t="s">
        <v>179</v>
      </c>
      <c r="AU217" s="135" t="s">
        <v>84</v>
      </c>
      <c r="AY217" s="17" t="s">
        <v>122</v>
      </c>
      <c r="BE217" s="136">
        <f>IF(N217="základní",J217,0)</f>
        <v>0</v>
      </c>
      <c r="BF217" s="136">
        <f>IF(N217="snížená",J217,0)</f>
        <v>0</v>
      </c>
      <c r="BG217" s="136">
        <f>IF(N217="zákl. přenesená",J217,0)</f>
        <v>0</v>
      </c>
      <c r="BH217" s="136">
        <f>IF(N217="sníž. přenesená",J217,0)</f>
        <v>0</v>
      </c>
      <c r="BI217" s="136">
        <f>IF(N217="nulová",J217,0)</f>
        <v>0</v>
      </c>
      <c r="BJ217" s="17" t="s">
        <v>82</v>
      </c>
      <c r="BK217" s="136">
        <f>ROUND(I217*H217,2)</f>
        <v>0</v>
      </c>
      <c r="BL217" s="17" t="s">
        <v>290</v>
      </c>
      <c r="BM217" s="135" t="s">
        <v>351</v>
      </c>
    </row>
    <row r="218" spans="2:65" s="1" customFormat="1" ht="16.5" customHeight="1" x14ac:dyDescent="0.2">
      <c r="B218" s="123"/>
      <c r="C218" s="124" t="s">
        <v>84</v>
      </c>
      <c r="D218" s="124" t="s">
        <v>126</v>
      </c>
      <c r="E218" s="125" t="s">
        <v>352</v>
      </c>
      <c r="F218" s="126" t="s">
        <v>353</v>
      </c>
      <c r="G218" s="127" t="s">
        <v>211</v>
      </c>
      <c r="H218" s="128">
        <v>7</v>
      </c>
      <c r="I218" s="129"/>
      <c r="J218" s="130">
        <f>ROUND(I218*H218,2)</f>
        <v>0</v>
      </c>
      <c r="K218" s="126" t="s">
        <v>130</v>
      </c>
      <c r="L218" s="32"/>
      <c r="M218" s="131" t="s">
        <v>3</v>
      </c>
      <c r="N218" s="132" t="s">
        <v>45</v>
      </c>
      <c r="P218" s="133">
        <f>O218*H218</f>
        <v>0</v>
      </c>
      <c r="Q218" s="133">
        <v>0</v>
      </c>
      <c r="R218" s="133">
        <f>Q218*H218</f>
        <v>0</v>
      </c>
      <c r="S218" s="133">
        <v>2.8000000000000001E-2</v>
      </c>
      <c r="T218" s="134">
        <f>S218*H218</f>
        <v>0.19600000000000001</v>
      </c>
      <c r="AR218" s="135" t="s">
        <v>290</v>
      </c>
      <c r="AT218" s="135" t="s">
        <v>126</v>
      </c>
      <c r="AU218" s="135" t="s">
        <v>84</v>
      </c>
      <c r="AY218" s="17" t="s">
        <v>122</v>
      </c>
      <c r="BE218" s="136">
        <f>IF(N218="základní",J218,0)</f>
        <v>0</v>
      </c>
      <c r="BF218" s="136">
        <f>IF(N218="snížená",J218,0)</f>
        <v>0</v>
      </c>
      <c r="BG218" s="136">
        <f>IF(N218="zákl. přenesená",J218,0)</f>
        <v>0</v>
      </c>
      <c r="BH218" s="136">
        <f>IF(N218="sníž. přenesená",J218,0)</f>
        <v>0</v>
      </c>
      <c r="BI218" s="136">
        <f>IF(N218="nulová",J218,0)</f>
        <v>0</v>
      </c>
      <c r="BJ218" s="17" t="s">
        <v>82</v>
      </c>
      <c r="BK218" s="136">
        <f>ROUND(I218*H218,2)</f>
        <v>0</v>
      </c>
      <c r="BL218" s="17" t="s">
        <v>290</v>
      </c>
      <c r="BM218" s="135" t="s">
        <v>354</v>
      </c>
    </row>
    <row r="219" spans="2:65" s="1" customFormat="1" x14ac:dyDescent="0.2">
      <c r="B219" s="32"/>
      <c r="D219" s="137" t="s">
        <v>133</v>
      </c>
      <c r="F219" s="138" t="s">
        <v>355</v>
      </c>
      <c r="I219" s="139"/>
      <c r="L219" s="32"/>
      <c r="M219" s="140"/>
      <c r="T219" s="53"/>
      <c r="AT219" s="17" t="s">
        <v>133</v>
      </c>
      <c r="AU219" s="17" t="s">
        <v>84</v>
      </c>
    </row>
    <row r="220" spans="2:65" s="14" customFormat="1" x14ac:dyDescent="0.2">
      <c r="B220" s="166"/>
      <c r="D220" s="142" t="s">
        <v>135</v>
      </c>
      <c r="E220" s="167" t="s">
        <v>3</v>
      </c>
      <c r="F220" s="168" t="s">
        <v>247</v>
      </c>
      <c r="H220" s="167" t="s">
        <v>3</v>
      </c>
      <c r="I220" s="169"/>
      <c r="L220" s="166"/>
      <c r="M220" s="170"/>
      <c r="T220" s="171"/>
      <c r="AT220" s="167" t="s">
        <v>135</v>
      </c>
      <c r="AU220" s="167" t="s">
        <v>84</v>
      </c>
      <c r="AV220" s="14" t="s">
        <v>82</v>
      </c>
      <c r="AW220" s="14" t="s">
        <v>35</v>
      </c>
      <c r="AX220" s="14" t="s">
        <v>74</v>
      </c>
      <c r="AY220" s="167" t="s">
        <v>122</v>
      </c>
    </row>
    <row r="221" spans="2:65" s="12" customFormat="1" x14ac:dyDescent="0.2">
      <c r="B221" s="141"/>
      <c r="D221" s="142" t="s">
        <v>135</v>
      </c>
      <c r="E221" s="143" t="s">
        <v>3</v>
      </c>
      <c r="F221" s="144" t="s">
        <v>84</v>
      </c>
      <c r="H221" s="145">
        <v>2</v>
      </c>
      <c r="I221" s="146"/>
      <c r="L221" s="141"/>
      <c r="M221" s="147"/>
      <c r="T221" s="148"/>
      <c r="AT221" s="143" t="s">
        <v>135</v>
      </c>
      <c r="AU221" s="143" t="s">
        <v>84</v>
      </c>
      <c r="AV221" s="12" t="s">
        <v>84</v>
      </c>
      <c r="AW221" s="12" t="s">
        <v>35</v>
      </c>
      <c r="AX221" s="12" t="s">
        <v>74</v>
      </c>
      <c r="AY221" s="143" t="s">
        <v>122</v>
      </c>
    </row>
    <row r="222" spans="2:65" s="14" customFormat="1" x14ac:dyDescent="0.2">
      <c r="B222" s="166"/>
      <c r="D222" s="142" t="s">
        <v>135</v>
      </c>
      <c r="E222" s="167" t="s">
        <v>3</v>
      </c>
      <c r="F222" s="168" t="s">
        <v>250</v>
      </c>
      <c r="H222" s="167" t="s">
        <v>3</v>
      </c>
      <c r="I222" s="169"/>
      <c r="L222" s="166"/>
      <c r="M222" s="170"/>
      <c r="T222" s="171"/>
      <c r="AT222" s="167" t="s">
        <v>135</v>
      </c>
      <c r="AU222" s="167" t="s">
        <v>84</v>
      </c>
      <c r="AV222" s="14" t="s">
        <v>82</v>
      </c>
      <c r="AW222" s="14" t="s">
        <v>35</v>
      </c>
      <c r="AX222" s="14" t="s">
        <v>74</v>
      </c>
      <c r="AY222" s="167" t="s">
        <v>122</v>
      </c>
    </row>
    <row r="223" spans="2:65" s="12" customFormat="1" x14ac:dyDescent="0.2">
      <c r="B223" s="141"/>
      <c r="D223" s="142" t="s">
        <v>135</v>
      </c>
      <c r="E223" s="143" t="s">
        <v>3</v>
      </c>
      <c r="F223" s="144" t="s">
        <v>252</v>
      </c>
      <c r="H223" s="145">
        <v>5</v>
      </c>
      <c r="I223" s="146"/>
      <c r="L223" s="141"/>
      <c r="M223" s="147"/>
      <c r="T223" s="148"/>
      <c r="AT223" s="143" t="s">
        <v>135</v>
      </c>
      <c r="AU223" s="143" t="s">
        <v>84</v>
      </c>
      <c r="AV223" s="12" t="s">
        <v>84</v>
      </c>
      <c r="AW223" s="12" t="s">
        <v>35</v>
      </c>
      <c r="AX223" s="12" t="s">
        <v>74</v>
      </c>
      <c r="AY223" s="143" t="s">
        <v>122</v>
      </c>
    </row>
    <row r="224" spans="2:65" s="13" customFormat="1" x14ac:dyDescent="0.2">
      <c r="B224" s="149"/>
      <c r="D224" s="142" t="s">
        <v>135</v>
      </c>
      <c r="E224" s="150" t="s">
        <v>3</v>
      </c>
      <c r="F224" s="151" t="s">
        <v>139</v>
      </c>
      <c r="H224" s="152">
        <v>7</v>
      </c>
      <c r="I224" s="153"/>
      <c r="L224" s="149"/>
      <c r="M224" s="154"/>
      <c r="T224" s="155"/>
      <c r="AT224" s="150" t="s">
        <v>135</v>
      </c>
      <c r="AU224" s="150" t="s">
        <v>84</v>
      </c>
      <c r="AV224" s="13" t="s">
        <v>131</v>
      </c>
      <c r="AW224" s="13" t="s">
        <v>35</v>
      </c>
      <c r="AX224" s="13" t="s">
        <v>82</v>
      </c>
      <c r="AY224" s="150" t="s">
        <v>122</v>
      </c>
    </row>
    <row r="225" spans="2:65" s="11" customFormat="1" ht="22.8" customHeight="1" x14ac:dyDescent="0.25">
      <c r="B225" s="111"/>
      <c r="D225" s="112" t="s">
        <v>73</v>
      </c>
      <c r="E225" s="121" t="s">
        <v>356</v>
      </c>
      <c r="F225" s="121" t="s">
        <v>357</v>
      </c>
      <c r="I225" s="114"/>
      <c r="J225" s="122">
        <f>BK225</f>
        <v>0</v>
      </c>
      <c r="L225" s="111"/>
      <c r="M225" s="116"/>
      <c r="P225" s="117">
        <f>SUM(P226:P235)</f>
        <v>0</v>
      </c>
      <c r="R225" s="117">
        <f>SUM(R226:R235)</f>
        <v>0.41077519999999995</v>
      </c>
      <c r="T225" s="118">
        <f>SUM(T226:T235)</f>
        <v>0</v>
      </c>
      <c r="AR225" s="112" t="s">
        <v>84</v>
      </c>
      <c r="AT225" s="119" t="s">
        <v>73</v>
      </c>
      <c r="AU225" s="119" t="s">
        <v>82</v>
      </c>
      <c r="AY225" s="112" t="s">
        <v>122</v>
      </c>
      <c r="BK225" s="120">
        <f>SUM(BK226:BK235)</f>
        <v>0</v>
      </c>
    </row>
    <row r="226" spans="2:65" s="1" customFormat="1" ht="16.5" customHeight="1" x14ac:dyDescent="0.2">
      <c r="B226" s="123"/>
      <c r="C226" s="124" t="s">
        <v>358</v>
      </c>
      <c r="D226" s="124" t="s">
        <v>126</v>
      </c>
      <c r="E226" s="125" t="s">
        <v>359</v>
      </c>
      <c r="F226" s="126" t="s">
        <v>360</v>
      </c>
      <c r="G226" s="127" t="s">
        <v>129</v>
      </c>
      <c r="H226" s="128">
        <v>12.837</v>
      </c>
      <c r="I226" s="129"/>
      <c r="J226" s="130">
        <f>ROUND(I226*H226,2)</f>
        <v>0</v>
      </c>
      <c r="K226" s="126" t="s">
        <v>130</v>
      </c>
      <c r="L226" s="32"/>
      <c r="M226" s="131" t="s">
        <v>3</v>
      </c>
      <c r="N226" s="132" t="s">
        <v>45</v>
      </c>
      <c r="P226" s="133">
        <f>O226*H226</f>
        <v>0</v>
      </c>
      <c r="Q226" s="133">
        <v>0</v>
      </c>
      <c r="R226" s="133">
        <f>Q226*H226</f>
        <v>0</v>
      </c>
      <c r="S226" s="133">
        <v>0</v>
      </c>
      <c r="T226" s="134">
        <f>S226*H226</f>
        <v>0</v>
      </c>
      <c r="AR226" s="135" t="s">
        <v>290</v>
      </c>
      <c r="AT226" s="135" t="s">
        <v>126</v>
      </c>
      <c r="AU226" s="135" t="s">
        <v>84</v>
      </c>
      <c r="AY226" s="17" t="s">
        <v>122</v>
      </c>
      <c r="BE226" s="136">
        <f>IF(N226="základní",J226,0)</f>
        <v>0</v>
      </c>
      <c r="BF226" s="136">
        <f>IF(N226="snížená",J226,0)</f>
        <v>0</v>
      </c>
      <c r="BG226" s="136">
        <f>IF(N226="zákl. přenesená",J226,0)</f>
        <v>0</v>
      </c>
      <c r="BH226" s="136">
        <f>IF(N226="sníž. přenesená",J226,0)</f>
        <v>0</v>
      </c>
      <c r="BI226" s="136">
        <f>IF(N226="nulová",J226,0)</f>
        <v>0</v>
      </c>
      <c r="BJ226" s="17" t="s">
        <v>82</v>
      </c>
      <c r="BK226" s="136">
        <f>ROUND(I226*H226,2)</f>
        <v>0</v>
      </c>
      <c r="BL226" s="17" t="s">
        <v>290</v>
      </c>
      <c r="BM226" s="135" t="s">
        <v>361</v>
      </c>
    </row>
    <row r="227" spans="2:65" s="1" customFormat="1" x14ac:dyDescent="0.2">
      <c r="B227" s="32"/>
      <c r="D227" s="137" t="s">
        <v>133</v>
      </c>
      <c r="F227" s="138" t="s">
        <v>362</v>
      </c>
      <c r="I227" s="139"/>
      <c r="L227" s="32"/>
      <c r="M227" s="140"/>
      <c r="T227" s="53"/>
      <c r="AT227" s="17" t="s">
        <v>133</v>
      </c>
      <c r="AU227" s="17" t="s">
        <v>84</v>
      </c>
    </row>
    <row r="228" spans="2:65" s="12" customFormat="1" x14ac:dyDescent="0.2">
      <c r="B228" s="141"/>
      <c r="D228" s="142" t="s">
        <v>135</v>
      </c>
      <c r="E228" s="143" t="s">
        <v>3</v>
      </c>
      <c r="F228" s="144" t="s">
        <v>314</v>
      </c>
      <c r="H228" s="145">
        <v>12.837</v>
      </c>
      <c r="I228" s="146"/>
      <c r="L228" s="141"/>
      <c r="M228" s="147"/>
      <c r="T228" s="148"/>
      <c r="AT228" s="143" t="s">
        <v>135</v>
      </c>
      <c r="AU228" s="143" t="s">
        <v>84</v>
      </c>
      <c r="AV228" s="12" t="s">
        <v>84</v>
      </c>
      <c r="AW228" s="12" t="s">
        <v>35</v>
      </c>
      <c r="AX228" s="12" t="s">
        <v>74</v>
      </c>
      <c r="AY228" s="143" t="s">
        <v>122</v>
      </c>
    </row>
    <row r="229" spans="2:65" s="13" customFormat="1" x14ac:dyDescent="0.2">
      <c r="B229" s="149"/>
      <c r="D229" s="142" t="s">
        <v>135</v>
      </c>
      <c r="E229" s="150" t="s">
        <v>3</v>
      </c>
      <c r="F229" s="151" t="s">
        <v>139</v>
      </c>
      <c r="H229" s="152">
        <v>12.837</v>
      </c>
      <c r="I229" s="153"/>
      <c r="L229" s="149"/>
      <c r="M229" s="154"/>
      <c r="T229" s="155"/>
      <c r="AT229" s="150" t="s">
        <v>135</v>
      </c>
      <c r="AU229" s="150" t="s">
        <v>84</v>
      </c>
      <c r="AV229" s="13" t="s">
        <v>131</v>
      </c>
      <c r="AW229" s="13" t="s">
        <v>35</v>
      </c>
      <c r="AX229" s="13" t="s">
        <v>82</v>
      </c>
      <c r="AY229" s="150" t="s">
        <v>122</v>
      </c>
    </row>
    <row r="230" spans="2:65" s="1" customFormat="1" ht="16.5" customHeight="1" x14ac:dyDescent="0.2">
      <c r="B230" s="123"/>
      <c r="C230" s="124" t="s">
        <v>363</v>
      </c>
      <c r="D230" s="124" t="s">
        <v>126</v>
      </c>
      <c r="E230" s="125" t="s">
        <v>364</v>
      </c>
      <c r="F230" s="126" t="s">
        <v>365</v>
      </c>
      <c r="G230" s="127" t="s">
        <v>129</v>
      </c>
      <c r="H230" s="128">
        <v>12.837</v>
      </c>
      <c r="I230" s="129"/>
      <c r="J230" s="130">
        <f>ROUND(I230*H230,2)</f>
        <v>0</v>
      </c>
      <c r="K230" s="126" t="s">
        <v>130</v>
      </c>
      <c r="L230" s="32"/>
      <c r="M230" s="131" t="s">
        <v>3</v>
      </c>
      <c r="N230" s="132" t="s">
        <v>45</v>
      </c>
      <c r="P230" s="133">
        <f>O230*H230</f>
        <v>0</v>
      </c>
      <c r="Q230" s="133">
        <v>2.9999999999999997E-4</v>
      </c>
      <c r="R230" s="133">
        <f>Q230*H230</f>
        <v>3.8510999999999997E-3</v>
      </c>
      <c r="S230" s="133">
        <v>0</v>
      </c>
      <c r="T230" s="134">
        <f>S230*H230</f>
        <v>0</v>
      </c>
      <c r="AR230" s="135" t="s">
        <v>290</v>
      </c>
      <c r="AT230" s="135" t="s">
        <v>126</v>
      </c>
      <c r="AU230" s="135" t="s">
        <v>84</v>
      </c>
      <c r="AY230" s="17" t="s">
        <v>122</v>
      </c>
      <c r="BE230" s="136">
        <f>IF(N230="základní",J230,0)</f>
        <v>0</v>
      </c>
      <c r="BF230" s="136">
        <f>IF(N230="snížená",J230,0)</f>
        <v>0</v>
      </c>
      <c r="BG230" s="136">
        <f>IF(N230="zákl. přenesená",J230,0)</f>
        <v>0</v>
      </c>
      <c r="BH230" s="136">
        <f>IF(N230="sníž. přenesená",J230,0)</f>
        <v>0</v>
      </c>
      <c r="BI230" s="136">
        <f>IF(N230="nulová",J230,0)</f>
        <v>0</v>
      </c>
      <c r="BJ230" s="17" t="s">
        <v>82</v>
      </c>
      <c r="BK230" s="136">
        <f>ROUND(I230*H230,2)</f>
        <v>0</v>
      </c>
      <c r="BL230" s="17" t="s">
        <v>290</v>
      </c>
      <c r="BM230" s="135" t="s">
        <v>366</v>
      </c>
    </row>
    <row r="231" spans="2:65" s="1" customFormat="1" x14ac:dyDescent="0.2">
      <c r="B231" s="32"/>
      <c r="D231" s="137" t="s">
        <v>133</v>
      </c>
      <c r="F231" s="138" t="s">
        <v>367</v>
      </c>
      <c r="I231" s="139"/>
      <c r="L231" s="32"/>
      <c r="M231" s="140"/>
      <c r="T231" s="53"/>
      <c r="AT231" s="17" t="s">
        <v>133</v>
      </c>
      <c r="AU231" s="17" t="s">
        <v>84</v>
      </c>
    </row>
    <row r="232" spans="2:65" s="1" customFormat="1" ht="24.15" customHeight="1" x14ac:dyDescent="0.2">
      <c r="B232" s="123"/>
      <c r="C232" s="124" t="s">
        <v>368</v>
      </c>
      <c r="D232" s="124" t="s">
        <v>126</v>
      </c>
      <c r="E232" s="125" t="s">
        <v>369</v>
      </c>
      <c r="F232" s="126" t="s">
        <v>370</v>
      </c>
      <c r="G232" s="127" t="s">
        <v>129</v>
      </c>
      <c r="H232" s="128">
        <v>12.837</v>
      </c>
      <c r="I232" s="129"/>
      <c r="J232" s="130">
        <f>ROUND(I232*H232,2)</f>
        <v>0</v>
      </c>
      <c r="K232" s="126" t="s">
        <v>130</v>
      </c>
      <c r="L232" s="32"/>
      <c r="M232" s="131" t="s">
        <v>3</v>
      </c>
      <c r="N232" s="132" t="s">
        <v>45</v>
      </c>
      <c r="P232" s="133">
        <f>O232*H232</f>
        <v>0</v>
      </c>
      <c r="Q232" s="133">
        <v>5.3E-3</v>
      </c>
      <c r="R232" s="133">
        <f>Q232*H232</f>
        <v>6.8036100000000002E-2</v>
      </c>
      <c r="S232" s="133">
        <v>0</v>
      </c>
      <c r="T232" s="134">
        <f>S232*H232</f>
        <v>0</v>
      </c>
      <c r="AR232" s="135" t="s">
        <v>290</v>
      </c>
      <c r="AT232" s="135" t="s">
        <v>126</v>
      </c>
      <c r="AU232" s="135" t="s">
        <v>84</v>
      </c>
      <c r="AY232" s="17" t="s">
        <v>122</v>
      </c>
      <c r="BE232" s="136">
        <f>IF(N232="základní",J232,0)</f>
        <v>0</v>
      </c>
      <c r="BF232" s="136">
        <f>IF(N232="snížená",J232,0)</f>
        <v>0</v>
      </c>
      <c r="BG232" s="136">
        <f>IF(N232="zákl. přenesená",J232,0)</f>
        <v>0</v>
      </c>
      <c r="BH232" s="136">
        <f>IF(N232="sníž. přenesená",J232,0)</f>
        <v>0</v>
      </c>
      <c r="BI232" s="136">
        <f>IF(N232="nulová",J232,0)</f>
        <v>0</v>
      </c>
      <c r="BJ232" s="17" t="s">
        <v>82</v>
      </c>
      <c r="BK232" s="136">
        <f>ROUND(I232*H232,2)</f>
        <v>0</v>
      </c>
      <c r="BL232" s="17" t="s">
        <v>290</v>
      </c>
      <c r="BM232" s="135" t="s">
        <v>371</v>
      </c>
    </row>
    <row r="233" spans="2:65" s="1" customFormat="1" x14ac:dyDescent="0.2">
      <c r="B233" s="32"/>
      <c r="D233" s="137" t="s">
        <v>133</v>
      </c>
      <c r="F233" s="138" t="s">
        <v>372</v>
      </c>
      <c r="I233" s="139"/>
      <c r="L233" s="32"/>
      <c r="M233" s="140"/>
      <c r="T233" s="53"/>
      <c r="AT233" s="17" t="s">
        <v>133</v>
      </c>
      <c r="AU233" s="17" t="s">
        <v>84</v>
      </c>
    </row>
    <row r="234" spans="2:65" s="1" customFormat="1" ht="16.5" customHeight="1" x14ac:dyDescent="0.2">
      <c r="B234" s="123"/>
      <c r="C234" s="156" t="s">
        <v>373</v>
      </c>
      <c r="D234" s="156" t="s">
        <v>179</v>
      </c>
      <c r="E234" s="157" t="s">
        <v>374</v>
      </c>
      <c r="F234" s="158" t="s">
        <v>375</v>
      </c>
      <c r="G234" s="159" t="s">
        <v>129</v>
      </c>
      <c r="H234" s="160">
        <v>15.404</v>
      </c>
      <c r="I234" s="161"/>
      <c r="J234" s="162">
        <f>ROUND(I234*H234,2)</f>
        <v>0</v>
      </c>
      <c r="K234" s="158" t="s">
        <v>130</v>
      </c>
      <c r="L234" s="163"/>
      <c r="M234" s="164" t="s">
        <v>3</v>
      </c>
      <c r="N234" s="165" t="s">
        <v>45</v>
      </c>
      <c r="P234" s="133">
        <f>O234*H234</f>
        <v>0</v>
      </c>
      <c r="Q234" s="133">
        <v>2.1999999999999999E-2</v>
      </c>
      <c r="R234" s="133">
        <f>Q234*H234</f>
        <v>0.33888799999999997</v>
      </c>
      <c r="S234" s="133">
        <v>0</v>
      </c>
      <c r="T234" s="134">
        <f>S234*H234</f>
        <v>0</v>
      </c>
      <c r="AR234" s="135" t="s">
        <v>287</v>
      </c>
      <c r="AT234" s="135" t="s">
        <v>179</v>
      </c>
      <c r="AU234" s="135" t="s">
        <v>84</v>
      </c>
      <c r="AY234" s="17" t="s">
        <v>122</v>
      </c>
      <c r="BE234" s="136">
        <f>IF(N234="základní",J234,0)</f>
        <v>0</v>
      </c>
      <c r="BF234" s="136">
        <f>IF(N234="snížená",J234,0)</f>
        <v>0</v>
      </c>
      <c r="BG234" s="136">
        <f>IF(N234="zákl. přenesená",J234,0)</f>
        <v>0</v>
      </c>
      <c r="BH234" s="136">
        <f>IF(N234="sníž. přenesená",J234,0)</f>
        <v>0</v>
      </c>
      <c r="BI234" s="136">
        <f>IF(N234="nulová",J234,0)</f>
        <v>0</v>
      </c>
      <c r="BJ234" s="17" t="s">
        <v>82</v>
      </c>
      <c r="BK234" s="136">
        <f>ROUND(I234*H234,2)</f>
        <v>0</v>
      </c>
      <c r="BL234" s="17" t="s">
        <v>290</v>
      </c>
      <c r="BM234" s="135" t="s">
        <v>376</v>
      </c>
    </row>
    <row r="235" spans="2:65" s="12" customFormat="1" x14ac:dyDescent="0.2">
      <c r="B235" s="141"/>
      <c r="D235" s="142" t="s">
        <v>135</v>
      </c>
      <c r="F235" s="144" t="s">
        <v>377</v>
      </c>
      <c r="H235" s="145">
        <v>15.404</v>
      </c>
      <c r="I235" s="146"/>
      <c r="L235" s="141"/>
      <c r="M235" s="147"/>
      <c r="T235" s="148"/>
      <c r="AT235" s="143" t="s">
        <v>135</v>
      </c>
      <c r="AU235" s="143" t="s">
        <v>84</v>
      </c>
      <c r="AV235" s="12" t="s">
        <v>84</v>
      </c>
      <c r="AW235" s="12" t="s">
        <v>4</v>
      </c>
      <c r="AX235" s="12" t="s">
        <v>82</v>
      </c>
      <c r="AY235" s="143" t="s">
        <v>122</v>
      </c>
    </row>
    <row r="236" spans="2:65" s="11" customFormat="1" ht="22.8" customHeight="1" x14ac:dyDescent="0.25">
      <c r="B236" s="111"/>
      <c r="D236" s="112" t="s">
        <v>73</v>
      </c>
      <c r="E236" s="121" t="s">
        <v>378</v>
      </c>
      <c r="F236" s="121" t="s">
        <v>379</v>
      </c>
      <c r="I236" s="114"/>
      <c r="J236" s="122">
        <f>BK236</f>
        <v>0</v>
      </c>
      <c r="L236" s="111"/>
      <c r="M236" s="116"/>
      <c r="P236" s="117">
        <f>SUM(P237:P270)</f>
        <v>0</v>
      </c>
      <c r="R236" s="117">
        <f>SUM(R237:R270)</f>
        <v>1.33268757</v>
      </c>
      <c r="T236" s="118">
        <f>SUM(T237:T270)</f>
        <v>0</v>
      </c>
      <c r="AR236" s="112" t="s">
        <v>84</v>
      </c>
      <c r="AT236" s="119" t="s">
        <v>73</v>
      </c>
      <c r="AU236" s="119" t="s">
        <v>82</v>
      </c>
      <c r="AY236" s="112" t="s">
        <v>122</v>
      </c>
      <c r="BK236" s="120">
        <f>SUM(BK237:BK270)</f>
        <v>0</v>
      </c>
    </row>
    <row r="237" spans="2:65" s="1" customFormat="1" ht="16.5" customHeight="1" x14ac:dyDescent="0.2">
      <c r="B237" s="123"/>
      <c r="C237" s="124" t="s">
        <v>380</v>
      </c>
      <c r="D237" s="124" t="s">
        <v>126</v>
      </c>
      <c r="E237" s="125" t="s">
        <v>381</v>
      </c>
      <c r="F237" s="126" t="s">
        <v>382</v>
      </c>
      <c r="G237" s="127" t="s">
        <v>129</v>
      </c>
      <c r="H237" s="128">
        <v>110.63800000000001</v>
      </c>
      <c r="I237" s="129"/>
      <c r="J237" s="130">
        <f>ROUND(I237*H237,2)</f>
        <v>0</v>
      </c>
      <c r="K237" s="126" t="s">
        <v>130</v>
      </c>
      <c r="L237" s="32"/>
      <c r="M237" s="131" t="s">
        <v>3</v>
      </c>
      <c r="N237" s="132" t="s">
        <v>45</v>
      </c>
      <c r="P237" s="133">
        <f>O237*H237</f>
        <v>0</v>
      </c>
      <c r="Q237" s="133">
        <v>0</v>
      </c>
      <c r="R237" s="133">
        <f>Q237*H237</f>
        <v>0</v>
      </c>
      <c r="S237" s="133">
        <v>0</v>
      </c>
      <c r="T237" s="134">
        <f>S237*H237</f>
        <v>0</v>
      </c>
      <c r="AR237" s="135" t="s">
        <v>290</v>
      </c>
      <c r="AT237" s="135" t="s">
        <v>126</v>
      </c>
      <c r="AU237" s="135" t="s">
        <v>84</v>
      </c>
      <c r="AY237" s="17" t="s">
        <v>122</v>
      </c>
      <c r="BE237" s="136">
        <f>IF(N237="základní",J237,0)</f>
        <v>0</v>
      </c>
      <c r="BF237" s="136">
        <f>IF(N237="snížená",J237,0)</f>
        <v>0</v>
      </c>
      <c r="BG237" s="136">
        <f>IF(N237="zákl. přenesená",J237,0)</f>
        <v>0</v>
      </c>
      <c r="BH237" s="136">
        <f>IF(N237="sníž. přenesená",J237,0)</f>
        <v>0</v>
      </c>
      <c r="BI237" s="136">
        <f>IF(N237="nulová",J237,0)</f>
        <v>0</v>
      </c>
      <c r="BJ237" s="17" t="s">
        <v>82</v>
      </c>
      <c r="BK237" s="136">
        <f>ROUND(I237*H237,2)</f>
        <v>0</v>
      </c>
      <c r="BL237" s="17" t="s">
        <v>290</v>
      </c>
      <c r="BM237" s="135" t="s">
        <v>383</v>
      </c>
    </row>
    <row r="238" spans="2:65" s="1" customFormat="1" x14ac:dyDescent="0.2">
      <c r="B238" s="32"/>
      <c r="D238" s="137" t="s">
        <v>133</v>
      </c>
      <c r="F238" s="138" t="s">
        <v>384</v>
      </c>
      <c r="I238" s="139"/>
      <c r="L238" s="32"/>
      <c r="M238" s="140"/>
      <c r="T238" s="53"/>
      <c r="AT238" s="17" t="s">
        <v>133</v>
      </c>
      <c r="AU238" s="17" t="s">
        <v>84</v>
      </c>
    </row>
    <row r="239" spans="2:65" s="1" customFormat="1" ht="16.5" customHeight="1" x14ac:dyDescent="0.2">
      <c r="B239" s="123"/>
      <c r="C239" s="124" t="s">
        <v>385</v>
      </c>
      <c r="D239" s="124" t="s">
        <v>126</v>
      </c>
      <c r="E239" s="125" t="s">
        <v>386</v>
      </c>
      <c r="F239" s="126" t="s">
        <v>387</v>
      </c>
      <c r="G239" s="127" t="s">
        <v>255</v>
      </c>
      <c r="H239" s="128">
        <v>76.95</v>
      </c>
      <c r="I239" s="129"/>
      <c r="J239" s="130">
        <f>ROUND(I239*H239,2)</f>
        <v>0</v>
      </c>
      <c r="K239" s="126" t="s">
        <v>130</v>
      </c>
      <c r="L239" s="32"/>
      <c r="M239" s="131" t="s">
        <v>3</v>
      </c>
      <c r="N239" s="132" t="s">
        <v>45</v>
      </c>
      <c r="P239" s="133">
        <f>O239*H239</f>
        <v>0</v>
      </c>
      <c r="Q239" s="133">
        <v>0</v>
      </c>
      <c r="R239" s="133">
        <f>Q239*H239</f>
        <v>0</v>
      </c>
      <c r="S239" s="133">
        <v>0</v>
      </c>
      <c r="T239" s="134">
        <f>S239*H239</f>
        <v>0</v>
      </c>
      <c r="AR239" s="135" t="s">
        <v>290</v>
      </c>
      <c r="AT239" s="135" t="s">
        <v>126</v>
      </c>
      <c r="AU239" s="135" t="s">
        <v>84</v>
      </c>
      <c r="AY239" s="17" t="s">
        <v>122</v>
      </c>
      <c r="BE239" s="136">
        <f>IF(N239="základní",J239,0)</f>
        <v>0</v>
      </c>
      <c r="BF239" s="136">
        <f>IF(N239="snížená",J239,0)</f>
        <v>0</v>
      </c>
      <c r="BG239" s="136">
        <f>IF(N239="zákl. přenesená",J239,0)</f>
        <v>0</v>
      </c>
      <c r="BH239" s="136">
        <f>IF(N239="sníž. přenesená",J239,0)</f>
        <v>0</v>
      </c>
      <c r="BI239" s="136">
        <f>IF(N239="nulová",J239,0)</f>
        <v>0</v>
      </c>
      <c r="BJ239" s="17" t="s">
        <v>82</v>
      </c>
      <c r="BK239" s="136">
        <f>ROUND(I239*H239,2)</f>
        <v>0</v>
      </c>
      <c r="BL239" s="17" t="s">
        <v>290</v>
      </c>
      <c r="BM239" s="135" t="s">
        <v>388</v>
      </c>
    </row>
    <row r="240" spans="2:65" s="1" customFormat="1" x14ac:dyDescent="0.2">
      <c r="B240" s="32"/>
      <c r="D240" s="137" t="s">
        <v>133</v>
      </c>
      <c r="F240" s="138" t="s">
        <v>389</v>
      </c>
      <c r="I240" s="139"/>
      <c r="L240" s="32"/>
      <c r="M240" s="140"/>
      <c r="T240" s="53"/>
      <c r="AT240" s="17" t="s">
        <v>133</v>
      </c>
      <c r="AU240" s="17" t="s">
        <v>84</v>
      </c>
    </row>
    <row r="241" spans="2:65" s="12" customFormat="1" x14ac:dyDescent="0.2">
      <c r="B241" s="141"/>
      <c r="D241" s="142" t="s">
        <v>135</v>
      </c>
      <c r="E241" s="143" t="s">
        <v>3</v>
      </c>
      <c r="F241" s="144" t="s">
        <v>390</v>
      </c>
      <c r="H241" s="145">
        <v>11.78</v>
      </c>
      <c r="I241" s="146"/>
      <c r="L241" s="141"/>
      <c r="M241" s="147"/>
      <c r="T241" s="148"/>
      <c r="AT241" s="143" t="s">
        <v>135</v>
      </c>
      <c r="AU241" s="143" t="s">
        <v>84</v>
      </c>
      <c r="AV241" s="12" t="s">
        <v>84</v>
      </c>
      <c r="AW241" s="12" t="s">
        <v>35</v>
      </c>
      <c r="AX241" s="12" t="s">
        <v>74</v>
      </c>
      <c r="AY241" s="143" t="s">
        <v>122</v>
      </c>
    </row>
    <row r="242" spans="2:65" s="12" customFormat="1" x14ac:dyDescent="0.2">
      <c r="B242" s="141"/>
      <c r="D242" s="142" t="s">
        <v>135</v>
      </c>
      <c r="E242" s="143" t="s">
        <v>3</v>
      </c>
      <c r="F242" s="144" t="s">
        <v>391</v>
      </c>
      <c r="H242" s="145">
        <v>13.29</v>
      </c>
      <c r="I242" s="146"/>
      <c r="L242" s="141"/>
      <c r="M242" s="147"/>
      <c r="T242" s="148"/>
      <c r="AT242" s="143" t="s">
        <v>135</v>
      </c>
      <c r="AU242" s="143" t="s">
        <v>84</v>
      </c>
      <c r="AV242" s="12" t="s">
        <v>84</v>
      </c>
      <c r="AW242" s="12" t="s">
        <v>35</v>
      </c>
      <c r="AX242" s="12" t="s">
        <v>74</v>
      </c>
      <c r="AY242" s="143" t="s">
        <v>122</v>
      </c>
    </row>
    <row r="243" spans="2:65" s="12" customFormat="1" x14ac:dyDescent="0.2">
      <c r="B243" s="141"/>
      <c r="D243" s="142" t="s">
        <v>135</v>
      </c>
      <c r="E243" s="143" t="s">
        <v>3</v>
      </c>
      <c r="F243" s="144" t="s">
        <v>392</v>
      </c>
      <c r="H243" s="145">
        <v>19.18</v>
      </c>
      <c r="I243" s="146"/>
      <c r="L243" s="141"/>
      <c r="M243" s="147"/>
      <c r="T243" s="148"/>
      <c r="AT243" s="143" t="s">
        <v>135</v>
      </c>
      <c r="AU243" s="143" t="s">
        <v>84</v>
      </c>
      <c r="AV243" s="12" t="s">
        <v>84</v>
      </c>
      <c r="AW243" s="12" t="s">
        <v>35</v>
      </c>
      <c r="AX243" s="12" t="s">
        <v>74</v>
      </c>
      <c r="AY243" s="143" t="s">
        <v>122</v>
      </c>
    </row>
    <row r="244" spans="2:65" s="12" customFormat="1" x14ac:dyDescent="0.2">
      <c r="B244" s="141"/>
      <c r="D244" s="142" t="s">
        <v>135</v>
      </c>
      <c r="E244" s="143" t="s">
        <v>3</v>
      </c>
      <c r="F244" s="144" t="s">
        <v>393</v>
      </c>
      <c r="H244" s="145">
        <v>12.3</v>
      </c>
      <c r="I244" s="146"/>
      <c r="L244" s="141"/>
      <c r="M244" s="147"/>
      <c r="T244" s="148"/>
      <c r="AT244" s="143" t="s">
        <v>135</v>
      </c>
      <c r="AU244" s="143" t="s">
        <v>84</v>
      </c>
      <c r="AV244" s="12" t="s">
        <v>84</v>
      </c>
      <c r="AW244" s="12" t="s">
        <v>35</v>
      </c>
      <c r="AX244" s="12" t="s">
        <v>74</v>
      </c>
      <c r="AY244" s="143" t="s">
        <v>122</v>
      </c>
    </row>
    <row r="245" spans="2:65" s="12" customFormat="1" x14ac:dyDescent="0.2">
      <c r="B245" s="141"/>
      <c r="D245" s="142" t="s">
        <v>135</v>
      </c>
      <c r="E245" s="143" t="s">
        <v>3</v>
      </c>
      <c r="F245" s="144" t="s">
        <v>394</v>
      </c>
      <c r="H245" s="145">
        <v>10</v>
      </c>
      <c r="I245" s="146"/>
      <c r="L245" s="141"/>
      <c r="M245" s="147"/>
      <c r="T245" s="148"/>
      <c r="AT245" s="143" t="s">
        <v>135</v>
      </c>
      <c r="AU245" s="143" t="s">
        <v>84</v>
      </c>
      <c r="AV245" s="12" t="s">
        <v>84</v>
      </c>
      <c r="AW245" s="12" t="s">
        <v>35</v>
      </c>
      <c r="AX245" s="12" t="s">
        <v>74</v>
      </c>
      <c r="AY245" s="143" t="s">
        <v>122</v>
      </c>
    </row>
    <row r="246" spans="2:65" s="12" customFormat="1" x14ac:dyDescent="0.2">
      <c r="B246" s="141"/>
      <c r="D246" s="142" t="s">
        <v>135</v>
      </c>
      <c r="E246" s="143" t="s">
        <v>3</v>
      </c>
      <c r="F246" s="144" t="s">
        <v>395</v>
      </c>
      <c r="H246" s="145">
        <v>3.8</v>
      </c>
      <c r="I246" s="146"/>
      <c r="L246" s="141"/>
      <c r="M246" s="147"/>
      <c r="T246" s="148"/>
      <c r="AT246" s="143" t="s">
        <v>135</v>
      </c>
      <c r="AU246" s="143" t="s">
        <v>84</v>
      </c>
      <c r="AV246" s="12" t="s">
        <v>84</v>
      </c>
      <c r="AW246" s="12" t="s">
        <v>35</v>
      </c>
      <c r="AX246" s="12" t="s">
        <v>74</v>
      </c>
      <c r="AY246" s="143" t="s">
        <v>122</v>
      </c>
    </row>
    <row r="247" spans="2:65" s="12" customFormat="1" x14ac:dyDescent="0.2">
      <c r="B247" s="141"/>
      <c r="D247" s="142" t="s">
        <v>135</v>
      </c>
      <c r="E247" s="143" t="s">
        <v>3</v>
      </c>
      <c r="F247" s="144" t="s">
        <v>396</v>
      </c>
      <c r="H247" s="145">
        <v>6.6</v>
      </c>
      <c r="I247" s="146"/>
      <c r="L247" s="141"/>
      <c r="M247" s="147"/>
      <c r="T247" s="148"/>
      <c r="AT247" s="143" t="s">
        <v>135</v>
      </c>
      <c r="AU247" s="143" t="s">
        <v>84</v>
      </c>
      <c r="AV247" s="12" t="s">
        <v>84</v>
      </c>
      <c r="AW247" s="12" t="s">
        <v>35</v>
      </c>
      <c r="AX247" s="12" t="s">
        <v>74</v>
      </c>
      <c r="AY247" s="143" t="s">
        <v>122</v>
      </c>
    </row>
    <row r="248" spans="2:65" s="13" customFormat="1" x14ac:dyDescent="0.2">
      <c r="B248" s="149"/>
      <c r="D248" s="142" t="s">
        <v>135</v>
      </c>
      <c r="E248" s="150" t="s">
        <v>3</v>
      </c>
      <c r="F248" s="151" t="s">
        <v>139</v>
      </c>
      <c r="H248" s="152">
        <v>76.949999999999989</v>
      </c>
      <c r="I248" s="153"/>
      <c r="L248" s="149"/>
      <c r="M248" s="154"/>
      <c r="T248" s="155"/>
      <c r="AT248" s="150" t="s">
        <v>135</v>
      </c>
      <c r="AU248" s="150" t="s">
        <v>84</v>
      </c>
      <c r="AV248" s="13" t="s">
        <v>131</v>
      </c>
      <c r="AW248" s="13" t="s">
        <v>35</v>
      </c>
      <c r="AX248" s="13" t="s">
        <v>82</v>
      </c>
      <c r="AY248" s="150" t="s">
        <v>122</v>
      </c>
    </row>
    <row r="249" spans="2:65" s="1" customFormat="1" ht="16.5" customHeight="1" x14ac:dyDescent="0.2">
      <c r="B249" s="123"/>
      <c r="C249" s="156" t="s">
        <v>397</v>
      </c>
      <c r="D249" s="156" t="s">
        <v>179</v>
      </c>
      <c r="E249" s="157" t="s">
        <v>398</v>
      </c>
      <c r="F249" s="158" t="s">
        <v>399</v>
      </c>
      <c r="G249" s="159" t="s">
        <v>255</v>
      </c>
      <c r="H249" s="160">
        <v>78.489000000000004</v>
      </c>
      <c r="I249" s="161"/>
      <c r="J249" s="162">
        <f>ROUND(I249*H249,2)</f>
        <v>0</v>
      </c>
      <c r="K249" s="158" t="s">
        <v>130</v>
      </c>
      <c r="L249" s="163"/>
      <c r="M249" s="164" t="s">
        <v>3</v>
      </c>
      <c r="N249" s="165" t="s">
        <v>45</v>
      </c>
      <c r="P249" s="133">
        <f>O249*H249</f>
        <v>0</v>
      </c>
      <c r="Q249" s="133">
        <v>5.0000000000000002E-5</v>
      </c>
      <c r="R249" s="133">
        <f>Q249*H249</f>
        <v>3.9244500000000003E-3</v>
      </c>
      <c r="S249" s="133">
        <v>0</v>
      </c>
      <c r="T249" s="134">
        <f>S249*H249</f>
        <v>0</v>
      </c>
      <c r="AR249" s="135" t="s">
        <v>287</v>
      </c>
      <c r="AT249" s="135" t="s">
        <v>179</v>
      </c>
      <c r="AU249" s="135" t="s">
        <v>84</v>
      </c>
      <c r="AY249" s="17" t="s">
        <v>122</v>
      </c>
      <c r="BE249" s="136">
        <f>IF(N249="základní",J249,0)</f>
        <v>0</v>
      </c>
      <c r="BF249" s="136">
        <f>IF(N249="snížená",J249,0)</f>
        <v>0</v>
      </c>
      <c r="BG249" s="136">
        <f>IF(N249="zákl. přenesená",J249,0)</f>
        <v>0</v>
      </c>
      <c r="BH249" s="136">
        <f>IF(N249="sníž. přenesená",J249,0)</f>
        <v>0</v>
      </c>
      <c r="BI249" s="136">
        <f>IF(N249="nulová",J249,0)</f>
        <v>0</v>
      </c>
      <c r="BJ249" s="17" t="s">
        <v>82</v>
      </c>
      <c r="BK249" s="136">
        <f>ROUND(I249*H249,2)</f>
        <v>0</v>
      </c>
      <c r="BL249" s="17" t="s">
        <v>290</v>
      </c>
      <c r="BM249" s="135" t="s">
        <v>400</v>
      </c>
    </row>
    <row r="250" spans="2:65" s="12" customFormat="1" x14ac:dyDescent="0.2">
      <c r="B250" s="141"/>
      <c r="D250" s="142" t="s">
        <v>135</v>
      </c>
      <c r="F250" s="144" t="s">
        <v>401</v>
      </c>
      <c r="H250" s="145">
        <v>78.489000000000004</v>
      </c>
      <c r="I250" s="146"/>
      <c r="L250" s="141"/>
      <c r="M250" s="147"/>
      <c r="T250" s="148"/>
      <c r="AT250" s="143" t="s">
        <v>135</v>
      </c>
      <c r="AU250" s="143" t="s">
        <v>84</v>
      </c>
      <c r="AV250" s="12" t="s">
        <v>84</v>
      </c>
      <c r="AW250" s="12" t="s">
        <v>4</v>
      </c>
      <c r="AX250" s="12" t="s">
        <v>82</v>
      </c>
      <c r="AY250" s="143" t="s">
        <v>122</v>
      </c>
    </row>
    <row r="251" spans="2:65" s="1" customFormat="1" ht="16.5" customHeight="1" x14ac:dyDescent="0.2">
      <c r="B251" s="123"/>
      <c r="C251" s="124" t="s">
        <v>290</v>
      </c>
      <c r="D251" s="124" t="s">
        <v>126</v>
      </c>
      <c r="E251" s="125" t="s">
        <v>402</v>
      </c>
      <c r="F251" s="126" t="s">
        <v>403</v>
      </c>
      <c r="G251" s="127" t="s">
        <v>129</v>
      </c>
      <c r="H251" s="128">
        <v>110.63800000000001</v>
      </c>
      <c r="I251" s="129"/>
      <c r="J251" s="130">
        <f>ROUND(I251*H251,2)</f>
        <v>0</v>
      </c>
      <c r="K251" s="126" t="s">
        <v>130</v>
      </c>
      <c r="L251" s="32"/>
      <c r="M251" s="131" t="s">
        <v>3</v>
      </c>
      <c r="N251" s="132" t="s">
        <v>45</v>
      </c>
      <c r="P251" s="133">
        <f>O251*H251</f>
        <v>0</v>
      </c>
      <c r="Q251" s="133">
        <v>3.0000000000000001E-5</v>
      </c>
      <c r="R251" s="133">
        <f>Q251*H251</f>
        <v>3.3191400000000004E-3</v>
      </c>
      <c r="S251" s="133">
        <v>0</v>
      </c>
      <c r="T251" s="134">
        <f>S251*H251</f>
        <v>0</v>
      </c>
      <c r="AR251" s="135" t="s">
        <v>290</v>
      </c>
      <c r="AT251" s="135" t="s">
        <v>126</v>
      </c>
      <c r="AU251" s="135" t="s">
        <v>84</v>
      </c>
      <c r="AY251" s="17" t="s">
        <v>122</v>
      </c>
      <c r="BE251" s="136">
        <f>IF(N251="základní",J251,0)</f>
        <v>0</v>
      </c>
      <c r="BF251" s="136">
        <f>IF(N251="snížená",J251,0)</f>
        <v>0</v>
      </c>
      <c r="BG251" s="136">
        <f>IF(N251="zákl. přenesená",J251,0)</f>
        <v>0</v>
      </c>
      <c r="BH251" s="136">
        <f>IF(N251="sníž. přenesená",J251,0)</f>
        <v>0</v>
      </c>
      <c r="BI251" s="136">
        <f>IF(N251="nulová",J251,0)</f>
        <v>0</v>
      </c>
      <c r="BJ251" s="17" t="s">
        <v>82</v>
      </c>
      <c r="BK251" s="136">
        <f>ROUND(I251*H251,2)</f>
        <v>0</v>
      </c>
      <c r="BL251" s="17" t="s">
        <v>290</v>
      </c>
      <c r="BM251" s="135" t="s">
        <v>404</v>
      </c>
    </row>
    <row r="252" spans="2:65" s="1" customFormat="1" x14ac:dyDescent="0.2">
      <c r="B252" s="32"/>
      <c r="D252" s="137" t="s">
        <v>133</v>
      </c>
      <c r="F252" s="138" t="s">
        <v>405</v>
      </c>
      <c r="I252" s="139"/>
      <c r="L252" s="32"/>
      <c r="M252" s="140"/>
      <c r="T252" s="53"/>
      <c r="AT252" s="17" t="s">
        <v>133</v>
      </c>
      <c r="AU252" s="17" t="s">
        <v>84</v>
      </c>
    </row>
    <row r="253" spans="2:65" s="12" customFormat="1" x14ac:dyDescent="0.2">
      <c r="B253" s="141"/>
      <c r="D253" s="142" t="s">
        <v>135</v>
      </c>
      <c r="E253" s="143" t="s">
        <v>3</v>
      </c>
      <c r="F253" s="144" t="s">
        <v>406</v>
      </c>
      <c r="H253" s="145">
        <v>6.27</v>
      </c>
      <c r="I253" s="146"/>
      <c r="L253" s="141"/>
      <c r="M253" s="147"/>
      <c r="T253" s="148"/>
      <c r="AT253" s="143" t="s">
        <v>135</v>
      </c>
      <c r="AU253" s="143" t="s">
        <v>84</v>
      </c>
      <c r="AV253" s="12" t="s">
        <v>84</v>
      </c>
      <c r="AW253" s="12" t="s">
        <v>35</v>
      </c>
      <c r="AX253" s="12" t="s">
        <v>74</v>
      </c>
      <c r="AY253" s="143" t="s">
        <v>122</v>
      </c>
    </row>
    <row r="254" spans="2:65" s="12" customFormat="1" x14ac:dyDescent="0.2">
      <c r="B254" s="141"/>
      <c r="D254" s="142" t="s">
        <v>135</v>
      </c>
      <c r="E254" s="143" t="s">
        <v>3</v>
      </c>
      <c r="F254" s="144" t="s">
        <v>316</v>
      </c>
      <c r="H254" s="145">
        <v>39.139000000000003</v>
      </c>
      <c r="I254" s="146"/>
      <c r="L254" s="141"/>
      <c r="M254" s="147"/>
      <c r="T254" s="148"/>
      <c r="AT254" s="143" t="s">
        <v>135</v>
      </c>
      <c r="AU254" s="143" t="s">
        <v>84</v>
      </c>
      <c r="AV254" s="12" t="s">
        <v>84</v>
      </c>
      <c r="AW254" s="12" t="s">
        <v>35</v>
      </c>
      <c r="AX254" s="12" t="s">
        <v>74</v>
      </c>
      <c r="AY254" s="143" t="s">
        <v>122</v>
      </c>
    </row>
    <row r="255" spans="2:65" s="12" customFormat="1" x14ac:dyDescent="0.2">
      <c r="B255" s="141"/>
      <c r="D255" s="142" t="s">
        <v>135</v>
      </c>
      <c r="E255" s="143" t="s">
        <v>3</v>
      </c>
      <c r="F255" s="144" t="s">
        <v>317</v>
      </c>
      <c r="H255" s="145">
        <v>58.978999999999999</v>
      </c>
      <c r="I255" s="146"/>
      <c r="L255" s="141"/>
      <c r="M255" s="147"/>
      <c r="T255" s="148"/>
      <c r="AT255" s="143" t="s">
        <v>135</v>
      </c>
      <c r="AU255" s="143" t="s">
        <v>84</v>
      </c>
      <c r="AV255" s="12" t="s">
        <v>84</v>
      </c>
      <c r="AW255" s="12" t="s">
        <v>35</v>
      </c>
      <c r="AX255" s="12" t="s">
        <v>74</v>
      </c>
      <c r="AY255" s="143" t="s">
        <v>122</v>
      </c>
    </row>
    <row r="256" spans="2:65" s="12" customFormat="1" x14ac:dyDescent="0.2">
      <c r="B256" s="141"/>
      <c r="D256" s="142" t="s">
        <v>135</v>
      </c>
      <c r="E256" s="143" t="s">
        <v>3</v>
      </c>
      <c r="F256" s="144" t="s">
        <v>407</v>
      </c>
      <c r="H256" s="145">
        <v>6.25</v>
      </c>
      <c r="I256" s="146"/>
      <c r="L256" s="141"/>
      <c r="M256" s="147"/>
      <c r="T256" s="148"/>
      <c r="AT256" s="143" t="s">
        <v>135</v>
      </c>
      <c r="AU256" s="143" t="s">
        <v>84</v>
      </c>
      <c r="AV256" s="12" t="s">
        <v>84</v>
      </c>
      <c r="AW256" s="12" t="s">
        <v>35</v>
      </c>
      <c r="AX256" s="12" t="s">
        <v>74</v>
      </c>
      <c r="AY256" s="143" t="s">
        <v>122</v>
      </c>
    </row>
    <row r="257" spans="2:65" s="13" customFormat="1" x14ac:dyDescent="0.2">
      <c r="B257" s="149"/>
      <c r="D257" s="142" t="s">
        <v>135</v>
      </c>
      <c r="E257" s="150" t="s">
        <v>3</v>
      </c>
      <c r="F257" s="151" t="s">
        <v>139</v>
      </c>
      <c r="H257" s="152">
        <v>110.63800000000001</v>
      </c>
      <c r="I257" s="153"/>
      <c r="L257" s="149"/>
      <c r="M257" s="154"/>
      <c r="T257" s="155"/>
      <c r="AT257" s="150" t="s">
        <v>135</v>
      </c>
      <c r="AU257" s="150" t="s">
        <v>84</v>
      </c>
      <c r="AV257" s="13" t="s">
        <v>131</v>
      </c>
      <c r="AW257" s="13" t="s">
        <v>35</v>
      </c>
      <c r="AX257" s="13" t="s">
        <v>82</v>
      </c>
      <c r="AY257" s="150" t="s">
        <v>122</v>
      </c>
    </row>
    <row r="258" spans="2:65" s="1" customFormat="1" ht="24.15" customHeight="1" x14ac:dyDescent="0.2">
      <c r="B258" s="123"/>
      <c r="C258" s="124" t="s">
        <v>9</v>
      </c>
      <c r="D258" s="124" t="s">
        <v>126</v>
      </c>
      <c r="E258" s="125" t="s">
        <v>408</v>
      </c>
      <c r="F258" s="126" t="s">
        <v>409</v>
      </c>
      <c r="G258" s="127" t="s">
        <v>129</v>
      </c>
      <c r="H258" s="128">
        <v>110.63800000000001</v>
      </c>
      <c r="I258" s="129"/>
      <c r="J258" s="130">
        <f>ROUND(I258*H258,2)</f>
        <v>0</v>
      </c>
      <c r="K258" s="126" t="s">
        <v>130</v>
      </c>
      <c r="L258" s="32"/>
      <c r="M258" s="131" t="s">
        <v>3</v>
      </c>
      <c r="N258" s="132" t="s">
        <v>45</v>
      </c>
      <c r="P258" s="133">
        <f>O258*H258</f>
        <v>0</v>
      </c>
      <c r="Q258" s="133">
        <v>7.4999999999999997E-3</v>
      </c>
      <c r="R258" s="133">
        <f>Q258*H258</f>
        <v>0.82978499999999999</v>
      </c>
      <c r="S258" s="133">
        <v>0</v>
      </c>
      <c r="T258" s="134">
        <f>S258*H258</f>
        <v>0</v>
      </c>
      <c r="AR258" s="135" t="s">
        <v>290</v>
      </c>
      <c r="AT258" s="135" t="s">
        <v>126</v>
      </c>
      <c r="AU258" s="135" t="s">
        <v>84</v>
      </c>
      <c r="AY258" s="17" t="s">
        <v>122</v>
      </c>
      <c r="BE258" s="136">
        <f>IF(N258="základní",J258,0)</f>
        <v>0</v>
      </c>
      <c r="BF258" s="136">
        <f>IF(N258="snížená",J258,0)</f>
        <v>0</v>
      </c>
      <c r="BG258" s="136">
        <f>IF(N258="zákl. přenesená",J258,0)</f>
        <v>0</v>
      </c>
      <c r="BH258" s="136">
        <f>IF(N258="sníž. přenesená",J258,0)</f>
        <v>0</v>
      </c>
      <c r="BI258" s="136">
        <f>IF(N258="nulová",J258,0)</f>
        <v>0</v>
      </c>
      <c r="BJ258" s="17" t="s">
        <v>82</v>
      </c>
      <c r="BK258" s="136">
        <f>ROUND(I258*H258,2)</f>
        <v>0</v>
      </c>
      <c r="BL258" s="17" t="s">
        <v>290</v>
      </c>
      <c r="BM258" s="135" t="s">
        <v>410</v>
      </c>
    </row>
    <row r="259" spans="2:65" s="1" customFormat="1" x14ac:dyDescent="0.2">
      <c r="B259" s="32"/>
      <c r="D259" s="137" t="s">
        <v>133</v>
      </c>
      <c r="F259" s="138" t="s">
        <v>411</v>
      </c>
      <c r="I259" s="139"/>
      <c r="L259" s="32"/>
      <c r="M259" s="140"/>
      <c r="T259" s="53"/>
      <c r="AT259" s="17" t="s">
        <v>133</v>
      </c>
      <c r="AU259" s="17" t="s">
        <v>84</v>
      </c>
    </row>
    <row r="260" spans="2:65" s="12" customFormat="1" x14ac:dyDescent="0.2">
      <c r="B260" s="141"/>
      <c r="D260" s="142" t="s">
        <v>135</v>
      </c>
      <c r="E260" s="143" t="s">
        <v>3</v>
      </c>
      <c r="F260" s="144" t="s">
        <v>412</v>
      </c>
      <c r="H260" s="145">
        <v>39.139000000000003</v>
      </c>
      <c r="I260" s="146"/>
      <c r="L260" s="141"/>
      <c r="M260" s="147"/>
      <c r="T260" s="148"/>
      <c r="AT260" s="143" t="s">
        <v>135</v>
      </c>
      <c r="AU260" s="143" t="s">
        <v>84</v>
      </c>
      <c r="AV260" s="12" t="s">
        <v>84</v>
      </c>
      <c r="AW260" s="12" t="s">
        <v>35</v>
      </c>
      <c r="AX260" s="12" t="s">
        <v>74</v>
      </c>
      <c r="AY260" s="143" t="s">
        <v>122</v>
      </c>
    </row>
    <row r="261" spans="2:65" s="12" customFormat="1" x14ac:dyDescent="0.2">
      <c r="B261" s="141"/>
      <c r="D261" s="142" t="s">
        <v>135</v>
      </c>
      <c r="E261" s="143" t="s">
        <v>3</v>
      </c>
      <c r="F261" s="144" t="s">
        <v>315</v>
      </c>
      <c r="H261" s="145">
        <v>6.27</v>
      </c>
      <c r="I261" s="146"/>
      <c r="L261" s="141"/>
      <c r="M261" s="147"/>
      <c r="T261" s="148"/>
      <c r="AT261" s="143" t="s">
        <v>135</v>
      </c>
      <c r="AU261" s="143" t="s">
        <v>84</v>
      </c>
      <c r="AV261" s="12" t="s">
        <v>84</v>
      </c>
      <c r="AW261" s="12" t="s">
        <v>35</v>
      </c>
      <c r="AX261" s="12" t="s">
        <v>74</v>
      </c>
      <c r="AY261" s="143" t="s">
        <v>122</v>
      </c>
    </row>
    <row r="262" spans="2:65" s="12" customFormat="1" x14ac:dyDescent="0.2">
      <c r="B262" s="141"/>
      <c r="D262" s="142" t="s">
        <v>135</v>
      </c>
      <c r="E262" s="143" t="s">
        <v>3</v>
      </c>
      <c r="F262" s="144" t="s">
        <v>317</v>
      </c>
      <c r="H262" s="145">
        <v>58.978999999999999</v>
      </c>
      <c r="I262" s="146"/>
      <c r="L262" s="141"/>
      <c r="M262" s="147"/>
      <c r="T262" s="148"/>
      <c r="AT262" s="143" t="s">
        <v>135</v>
      </c>
      <c r="AU262" s="143" t="s">
        <v>84</v>
      </c>
      <c r="AV262" s="12" t="s">
        <v>84</v>
      </c>
      <c r="AW262" s="12" t="s">
        <v>35</v>
      </c>
      <c r="AX262" s="12" t="s">
        <v>74</v>
      </c>
      <c r="AY262" s="143" t="s">
        <v>122</v>
      </c>
    </row>
    <row r="263" spans="2:65" s="12" customFormat="1" x14ac:dyDescent="0.2">
      <c r="B263" s="141"/>
      <c r="D263" s="142" t="s">
        <v>135</v>
      </c>
      <c r="E263" s="143" t="s">
        <v>3</v>
      </c>
      <c r="F263" s="144" t="s">
        <v>407</v>
      </c>
      <c r="H263" s="145">
        <v>6.25</v>
      </c>
      <c r="I263" s="146"/>
      <c r="L263" s="141"/>
      <c r="M263" s="147"/>
      <c r="T263" s="148"/>
      <c r="AT263" s="143" t="s">
        <v>135</v>
      </c>
      <c r="AU263" s="143" t="s">
        <v>84</v>
      </c>
      <c r="AV263" s="12" t="s">
        <v>84</v>
      </c>
      <c r="AW263" s="12" t="s">
        <v>35</v>
      </c>
      <c r="AX263" s="12" t="s">
        <v>74</v>
      </c>
      <c r="AY263" s="143" t="s">
        <v>122</v>
      </c>
    </row>
    <row r="264" spans="2:65" s="13" customFormat="1" x14ac:dyDescent="0.2">
      <c r="B264" s="149"/>
      <c r="D264" s="142" t="s">
        <v>135</v>
      </c>
      <c r="E264" s="150" t="s">
        <v>3</v>
      </c>
      <c r="F264" s="151" t="s">
        <v>139</v>
      </c>
      <c r="H264" s="152">
        <v>110.63800000000001</v>
      </c>
      <c r="I264" s="153"/>
      <c r="L264" s="149"/>
      <c r="M264" s="154"/>
      <c r="T264" s="155"/>
      <c r="AT264" s="150" t="s">
        <v>135</v>
      </c>
      <c r="AU264" s="150" t="s">
        <v>84</v>
      </c>
      <c r="AV264" s="13" t="s">
        <v>131</v>
      </c>
      <c r="AW264" s="13" t="s">
        <v>35</v>
      </c>
      <c r="AX264" s="13" t="s">
        <v>82</v>
      </c>
      <c r="AY264" s="150" t="s">
        <v>122</v>
      </c>
    </row>
    <row r="265" spans="2:65" s="1" customFormat="1" ht="24.15" customHeight="1" x14ac:dyDescent="0.2">
      <c r="B265" s="123"/>
      <c r="C265" s="124" t="s">
        <v>413</v>
      </c>
      <c r="D265" s="124" t="s">
        <v>126</v>
      </c>
      <c r="E265" s="125" t="s">
        <v>414</v>
      </c>
      <c r="F265" s="126" t="s">
        <v>415</v>
      </c>
      <c r="G265" s="127" t="s">
        <v>129</v>
      </c>
      <c r="H265" s="128">
        <v>110.63800000000001</v>
      </c>
      <c r="I265" s="129"/>
      <c r="J265" s="130">
        <f>ROUND(I265*H265,2)</f>
        <v>0</v>
      </c>
      <c r="K265" s="126" t="s">
        <v>130</v>
      </c>
      <c r="L265" s="32"/>
      <c r="M265" s="131" t="s">
        <v>3</v>
      </c>
      <c r="N265" s="132" t="s">
        <v>45</v>
      </c>
      <c r="P265" s="133">
        <f>O265*H265</f>
        <v>0</v>
      </c>
      <c r="Q265" s="133">
        <v>1.1E-4</v>
      </c>
      <c r="R265" s="133">
        <f>Q265*H265</f>
        <v>1.2170180000000001E-2</v>
      </c>
      <c r="S265" s="133">
        <v>0</v>
      </c>
      <c r="T265" s="134">
        <f>S265*H265</f>
        <v>0</v>
      </c>
      <c r="AR265" s="135" t="s">
        <v>290</v>
      </c>
      <c r="AT265" s="135" t="s">
        <v>126</v>
      </c>
      <c r="AU265" s="135" t="s">
        <v>84</v>
      </c>
      <c r="AY265" s="17" t="s">
        <v>122</v>
      </c>
      <c r="BE265" s="136">
        <f>IF(N265="základní",J265,0)</f>
        <v>0</v>
      </c>
      <c r="BF265" s="136">
        <f>IF(N265="snížená",J265,0)</f>
        <v>0</v>
      </c>
      <c r="BG265" s="136">
        <f>IF(N265="zákl. přenesená",J265,0)</f>
        <v>0</v>
      </c>
      <c r="BH265" s="136">
        <f>IF(N265="sníž. přenesená",J265,0)</f>
        <v>0</v>
      </c>
      <c r="BI265" s="136">
        <f>IF(N265="nulová",J265,0)</f>
        <v>0</v>
      </c>
      <c r="BJ265" s="17" t="s">
        <v>82</v>
      </c>
      <c r="BK265" s="136">
        <f>ROUND(I265*H265,2)</f>
        <v>0</v>
      </c>
      <c r="BL265" s="17" t="s">
        <v>290</v>
      </c>
      <c r="BM265" s="135" t="s">
        <v>416</v>
      </c>
    </row>
    <row r="266" spans="2:65" s="1" customFormat="1" x14ac:dyDescent="0.2">
      <c r="B266" s="32"/>
      <c r="D266" s="137" t="s">
        <v>133</v>
      </c>
      <c r="F266" s="138" t="s">
        <v>417</v>
      </c>
      <c r="I266" s="139"/>
      <c r="L266" s="32"/>
      <c r="M266" s="140"/>
      <c r="T266" s="53"/>
      <c r="AT266" s="17" t="s">
        <v>133</v>
      </c>
      <c r="AU266" s="17" t="s">
        <v>84</v>
      </c>
    </row>
    <row r="267" spans="2:65" s="1" customFormat="1" ht="16.5" customHeight="1" x14ac:dyDescent="0.2">
      <c r="B267" s="123"/>
      <c r="C267" s="124" t="s">
        <v>418</v>
      </c>
      <c r="D267" s="124" t="s">
        <v>126</v>
      </c>
      <c r="E267" s="125" t="s">
        <v>419</v>
      </c>
      <c r="F267" s="126" t="s">
        <v>420</v>
      </c>
      <c r="G267" s="127" t="s">
        <v>129</v>
      </c>
      <c r="H267" s="128">
        <v>110.63800000000001</v>
      </c>
      <c r="I267" s="129"/>
      <c r="J267" s="130">
        <f>ROUND(I267*H267,2)</f>
        <v>0</v>
      </c>
      <c r="K267" s="126" t="s">
        <v>130</v>
      </c>
      <c r="L267" s="32"/>
      <c r="M267" s="131" t="s">
        <v>3</v>
      </c>
      <c r="N267" s="132" t="s">
        <v>45</v>
      </c>
      <c r="P267" s="133">
        <f>O267*H267</f>
        <v>0</v>
      </c>
      <c r="Q267" s="133">
        <v>2.9999999999999997E-4</v>
      </c>
      <c r="R267" s="133">
        <f>Q267*H267</f>
        <v>3.3191399999999996E-2</v>
      </c>
      <c r="S267" s="133">
        <v>0</v>
      </c>
      <c r="T267" s="134">
        <f>S267*H267</f>
        <v>0</v>
      </c>
      <c r="AR267" s="135" t="s">
        <v>290</v>
      </c>
      <c r="AT267" s="135" t="s">
        <v>126</v>
      </c>
      <c r="AU267" s="135" t="s">
        <v>84</v>
      </c>
      <c r="AY267" s="17" t="s">
        <v>122</v>
      </c>
      <c r="BE267" s="136">
        <f>IF(N267="základní",J267,0)</f>
        <v>0</v>
      </c>
      <c r="BF267" s="136">
        <f>IF(N267="snížená",J267,0)</f>
        <v>0</v>
      </c>
      <c r="BG267" s="136">
        <f>IF(N267="zákl. přenesená",J267,0)</f>
        <v>0</v>
      </c>
      <c r="BH267" s="136">
        <f>IF(N267="sníž. přenesená",J267,0)</f>
        <v>0</v>
      </c>
      <c r="BI267" s="136">
        <f>IF(N267="nulová",J267,0)</f>
        <v>0</v>
      </c>
      <c r="BJ267" s="17" t="s">
        <v>82</v>
      </c>
      <c r="BK267" s="136">
        <f>ROUND(I267*H267,2)</f>
        <v>0</v>
      </c>
      <c r="BL267" s="17" t="s">
        <v>290</v>
      </c>
      <c r="BM267" s="135" t="s">
        <v>421</v>
      </c>
    </row>
    <row r="268" spans="2:65" s="1" customFormat="1" x14ac:dyDescent="0.2">
      <c r="B268" s="32"/>
      <c r="D268" s="137" t="s">
        <v>133</v>
      </c>
      <c r="F268" s="138" t="s">
        <v>422</v>
      </c>
      <c r="I268" s="139"/>
      <c r="L268" s="32"/>
      <c r="M268" s="140"/>
      <c r="T268" s="53"/>
      <c r="AT268" s="17" t="s">
        <v>133</v>
      </c>
      <c r="AU268" s="17" t="s">
        <v>84</v>
      </c>
    </row>
    <row r="269" spans="2:65" s="1" customFormat="1" ht="24.15" customHeight="1" x14ac:dyDescent="0.2">
      <c r="B269" s="123"/>
      <c r="C269" s="156" t="s">
        <v>423</v>
      </c>
      <c r="D269" s="156" t="s">
        <v>179</v>
      </c>
      <c r="E269" s="157" t="s">
        <v>424</v>
      </c>
      <c r="F269" s="158" t="s">
        <v>425</v>
      </c>
      <c r="G269" s="159" t="s">
        <v>129</v>
      </c>
      <c r="H269" s="160">
        <v>121.702</v>
      </c>
      <c r="I269" s="161"/>
      <c r="J269" s="162">
        <f>ROUND(I269*H269,2)</f>
        <v>0</v>
      </c>
      <c r="K269" s="158" t="s">
        <v>130</v>
      </c>
      <c r="L269" s="163"/>
      <c r="M269" s="164" t="s">
        <v>3</v>
      </c>
      <c r="N269" s="165" t="s">
        <v>45</v>
      </c>
      <c r="P269" s="133">
        <f>O269*H269</f>
        <v>0</v>
      </c>
      <c r="Q269" s="133">
        <v>3.7000000000000002E-3</v>
      </c>
      <c r="R269" s="133">
        <f>Q269*H269</f>
        <v>0.45029740000000001</v>
      </c>
      <c r="S269" s="133">
        <v>0</v>
      </c>
      <c r="T269" s="134">
        <f>S269*H269</f>
        <v>0</v>
      </c>
      <c r="AR269" s="135" t="s">
        <v>287</v>
      </c>
      <c r="AT269" s="135" t="s">
        <v>179</v>
      </c>
      <c r="AU269" s="135" t="s">
        <v>84</v>
      </c>
      <c r="AY269" s="17" t="s">
        <v>122</v>
      </c>
      <c r="BE269" s="136">
        <f>IF(N269="základní",J269,0)</f>
        <v>0</v>
      </c>
      <c r="BF269" s="136">
        <f>IF(N269="snížená",J269,0)</f>
        <v>0</v>
      </c>
      <c r="BG269" s="136">
        <f>IF(N269="zákl. přenesená",J269,0)</f>
        <v>0</v>
      </c>
      <c r="BH269" s="136">
        <f>IF(N269="sníž. přenesená",J269,0)</f>
        <v>0</v>
      </c>
      <c r="BI269" s="136">
        <f>IF(N269="nulová",J269,0)</f>
        <v>0</v>
      </c>
      <c r="BJ269" s="17" t="s">
        <v>82</v>
      </c>
      <c r="BK269" s="136">
        <f>ROUND(I269*H269,2)</f>
        <v>0</v>
      </c>
      <c r="BL269" s="17" t="s">
        <v>290</v>
      </c>
      <c r="BM269" s="135" t="s">
        <v>426</v>
      </c>
    </row>
    <row r="270" spans="2:65" s="12" customFormat="1" x14ac:dyDescent="0.2">
      <c r="B270" s="141"/>
      <c r="D270" s="142" t="s">
        <v>135</v>
      </c>
      <c r="F270" s="144" t="s">
        <v>427</v>
      </c>
      <c r="H270" s="145">
        <v>121.702</v>
      </c>
      <c r="I270" s="146"/>
      <c r="L270" s="141"/>
      <c r="M270" s="147"/>
      <c r="T270" s="148"/>
      <c r="AT270" s="143" t="s">
        <v>135</v>
      </c>
      <c r="AU270" s="143" t="s">
        <v>84</v>
      </c>
      <c r="AV270" s="12" t="s">
        <v>84</v>
      </c>
      <c r="AW270" s="12" t="s">
        <v>4</v>
      </c>
      <c r="AX270" s="12" t="s">
        <v>82</v>
      </c>
      <c r="AY270" s="143" t="s">
        <v>122</v>
      </c>
    </row>
    <row r="271" spans="2:65" s="11" customFormat="1" ht="22.8" customHeight="1" x14ac:dyDescent="0.25">
      <c r="B271" s="111"/>
      <c r="D271" s="112" t="s">
        <v>73</v>
      </c>
      <c r="E271" s="121" t="s">
        <v>428</v>
      </c>
      <c r="F271" s="121" t="s">
        <v>429</v>
      </c>
      <c r="I271" s="114"/>
      <c r="J271" s="122">
        <f>BK271</f>
        <v>0</v>
      </c>
      <c r="L271" s="111"/>
      <c r="M271" s="116"/>
      <c r="P271" s="117">
        <f>SUM(P272:P285)</f>
        <v>0</v>
      </c>
      <c r="R271" s="117">
        <f>SUM(R272:R285)</f>
        <v>0.65762381999999997</v>
      </c>
      <c r="T271" s="118">
        <f>SUM(T272:T285)</f>
        <v>0</v>
      </c>
      <c r="AR271" s="112" t="s">
        <v>84</v>
      </c>
      <c r="AT271" s="119" t="s">
        <v>73</v>
      </c>
      <c r="AU271" s="119" t="s">
        <v>82</v>
      </c>
      <c r="AY271" s="112" t="s">
        <v>122</v>
      </c>
      <c r="BK271" s="120">
        <f>SUM(BK272:BK285)</f>
        <v>0</v>
      </c>
    </row>
    <row r="272" spans="2:65" s="1" customFormat="1" ht="16.5" customHeight="1" x14ac:dyDescent="0.2">
      <c r="B272" s="123"/>
      <c r="C272" s="124" t="s">
        <v>430</v>
      </c>
      <c r="D272" s="124" t="s">
        <v>126</v>
      </c>
      <c r="E272" s="125" t="s">
        <v>431</v>
      </c>
      <c r="F272" s="126" t="s">
        <v>432</v>
      </c>
      <c r="G272" s="127" t="s">
        <v>129</v>
      </c>
      <c r="H272" s="128">
        <v>26.22</v>
      </c>
      <c r="I272" s="129"/>
      <c r="J272" s="130">
        <f>ROUND(I272*H272,2)</f>
        <v>0</v>
      </c>
      <c r="K272" s="126" t="s">
        <v>130</v>
      </c>
      <c r="L272" s="32"/>
      <c r="M272" s="131" t="s">
        <v>3</v>
      </c>
      <c r="N272" s="132" t="s">
        <v>45</v>
      </c>
      <c r="P272" s="133">
        <f>O272*H272</f>
        <v>0</v>
      </c>
      <c r="Q272" s="133">
        <v>0</v>
      </c>
      <c r="R272" s="133">
        <f>Q272*H272</f>
        <v>0</v>
      </c>
      <c r="S272" s="133">
        <v>0</v>
      </c>
      <c r="T272" s="134">
        <f>S272*H272</f>
        <v>0</v>
      </c>
      <c r="AR272" s="135" t="s">
        <v>290</v>
      </c>
      <c r="AT272" s="135" t="s">
        <v>126</v>
      </c>
      <c r="AU272" s="135" t="s">
        <v>84</v>
      </c>
      <c r="AY272" s="17" t="s">
        <v>122</v>
      </c>
      <c r="BE272" s="136">
        <f>IF(N272="základní",J272,0)</f>
        <v>0</v>
      </c>
      <c r="BF272" s="136">
        <f>IF(N272="snížená",J272,0)</f>
        <v>0</v>
      </c>
      <c r="BG272" s="136">
        <f>IF(N272="zákl. přenesená",J272,0)</f>
        <v>0</v>
      </c>
      <c r="BH272" s="136">
        <f>IF(N272="sníž. přenesená",J272,0)</f>
        <v>0</v>
      </c>
      <c r="BI272" s="136">
        <f>IF(N272="nulová",J272,0)</f>
        <v>0</v>
      </c>
      <c r="BJ272" s="17" t="s">
        <v>82</v>
      </c>
      <c r="BK272" s="136">
        <f>ROUND(I272*H272,2)</f>
        <v>0</v>
      </c>
      <c r="BL272" s="17" t="s">
        <v>290</v>
      </c>
      <c r="BM272" s="135" t="s">
        <v>433</v>
      </c>
    </row>
    <row r="273" spans="2:65" s="1" customFormat="1" x14ac:dyDescent="0.2">
      <c r="B273" s="32"/>
      <c r="D273" s="137" t="s">
        <v>133</v>
      </c>
      <c r="F273" s="138" t="s">
        <v>434</v>
      </c>
      <c r="I273" s="139"/>
      <c r="L273" s="32"/>
      <c r="M273" s="140"/>
      <c r="T273" s="53"/>
      <c r="AT273" s="17" t="s">
        <v>133</v>
      </c>
      <c r="AU273" s="17" t="s">
        <v>84</v>
      </c>
    </row>
    <row r="274" spans="2:65" s="12" customFormat="1" x14ac:dyDescent="0.2">
      <c r="B274" s="141"/>
      <c r="D274" s="142" t="s">
        <v>135</v>
      </c>
      <c r="E274" s="143" t="s">
        <v>3</v>
      </c>
      <c r="F274" s="144" t="s">
        <v>308</v>
      </c>
      <c r="H274" s="145">
        <v>5.835</v>
      </c>
      <c r="I274" s="146"/>
      <c r="L274" s="141"/>
      <c r="M274" s="147"/>
      <c r="T274" s="148"/>
      <c r="AT274" s="143" t="s">
        <v>135</v>
      </c>
      <c r="AU274" s="143" t="s">
        <v>84</v>
      </c>
      <c r="AV274" s="12" t="s">
        <v>84</v>
      </c>
      <c r="AW274" s="12" t="s">
        <v>35</v>
      </c>
      <c r="AX274" s="12" t="s">
        <v>74</v>
      </c>
      <c r="AY274" s="143" t="s">
        <v>122</v>
      </c>
    </row>
    <row r="275" spans="2:65" s="12" customFormat="1" x14ac:dyDescent="0.2">
      <c r="B275" s="141"/>
      <c r="D275" s="142" t="s">
        <v>135</v>
      </c>
      <c r="E275" s="143" t="s">
        <v>3</v>
      </c>
      <c r="F275" s="144" t="s">
        <v>307</v>
      </c>
      <c r="H275" s="145">
        <v>4.4850000000000003</v>
      </c>
      <c r="I275" s="146"/>
      <c r="L275" s="141"/>
      <c r="M275" s="147"/>
      <c r="T275" s="148"/>
      <c r="AT275" s="143" t="s">
        <v>135</v>
      </c>
      <c r="AU275" s="143" t="s">
        <v>84</v>
      </c>
      <c r="AV275" s="12" t="s">
        <v>84</v>
      </c>
      <c r="AW275" s="12" t="s">
        <v>35</v>
      </c>
      <c r="AX275" s="12" t="s">
        <v>74</v>
      </c>
      <c r="AY275" s="143" t="s">
        <v>122</v>
      </c>
    </row>
    <row r="276" spans="2:65" s="12" customFormat="1" x14ac:dyDescent="0.2">
      <c r="B276" s="141"/>
      <c r="D276" s="142" t="s">
        <v>135</v>
      </c>
      <c r="E276" s="143" t="s">
        <v>3</v>
      </c>
      <c r="F276" s="144" t="s">
        <v>435</v>
      </c>
      <c r="H276" s="145">
        <v>4.95</v>
      </c>
      <c r="I276" s="146"/>
      <c r="L276" s="141"/>
      <c r="M276" s="147"/>
      <c r="T276" s="148"/>
      <c r="AT276" s="143" t="s">
        <v>135</v>
      </c>
      <c r="AU276" s="143" t="s">
        <v>84</v>
      </c>
      <c r="AV276" s="12" t="s">
        <v>84</v>
      </c>
      <c r="AW276" s="12" t="s">
        <v>35</v>
      </c>
      <c r="AX276" s="12" t="s">
        <v>74</v>
      </c>
      <c r="AY276" s="143" t="s">
        <v>122</v>
      </c>
    </row>
    <row r="277" spans="2:65" s="12" customFormat="1" x14ac:dyDescent="0.2">
      <c r="B277" s="141"/>
      <c r="D277" s="142" t="s">
        <v>135</v>
      </c>
      <c r="E277" s="143" t="s">
        <v>3</v>
      </c>
      <c r="F277" s="144" t="s">
        <v>435</v>
      </c>
      <c r="H277" s="145">
        <v>4.95</v>
      </c>
      <c r="I277" s="146"/>
      <c r="L277" s="141"/>
      <c r="M277" s="147"/>
      <c r="T277" s="148"/>
      <c r="AT277" s="143" t="s">
        <v>135</v>
      </c>
      <c r="AU277" s="143" t="s">
        <v>84</v>
      </c>
      <c r="AV277" s="12" t="s">
        <v>84</v>
      </c>
      <c r="AW277" s="12" t="s">
        <v>35</v>
      </c>
      <c r="AX277" s="12" t="s">
        <v>74</v>
      </c>
      <c r="AY277" s="143" t="s">
        <v>122</v>
      </c>
    </row>
    <row r="278" spans="2:65" s="12" customFormat="1" x14ac:dyDescent="0.2">
      <c r="B278" s="141"/>
      <c r="D278" s="142" t="s">
        <v>135</v>
      </c>
      <c r="E278" s="143" t="s">
        <v>3</v>
      </c>
      <c r="F278" s="144" t="s">
        <v>436</v>
      </c>
      <c r="H278" s="145">
        <v>6</v>
      </c>
      <c r="I278" s="146"/>
      <c r="L278" s="141"/>
      <c r="M278" s="147"/>
      <c r="T278" s="148"/>
      <c r="AT278" s="143" t="s">
        <v>135</v>
      </c>
      <c r="AU278" s="143" t="s">
        <v>84</v>
      </c>
      <c r="AV278" s="12" t="s">
        <v>84</v>
      </c>
      <c r="AW278" s="12" t="s">
        <v>35</v>
      </c>
      <c r="AX278" s="12" t="s">
        <v>74</v>
      </c>
      <c r="AY278" s="143" t="s">
        <v>122</v>
      </c>
    </row>
    <row r="279" spans="2:65" s="13" customFormat="1" x14ac:dyDescent="0.2">
      <c r="B279" s="149"/>
      <c r="D279" s="142" t="s">
        <v>135</v>
      </c>
      <c r="E279" s="150" t="s">
        <v>3</v>
      </c>
      <c r="F279" s="151" t="s">
        <v>139</v>
      </c>
      <c r="H279" s="152">
        <v>26.22</v>
      </c>
      <c r="I279" s="153"/>
      <c r="L279" s="149"/>
      <c r="M279" s="154"/>
      <c r="T279" s="155"/>
      <c r="AT279" s="150" t="s">
        <v>135</v>
      </c>
      <c r="AU279" s="150" t="s">
        <v>84</v>
      </c>
      <c r="AV279" s="13" t="s">
        <v>131</v>
      </c>
      <c r="AW279" s="13" t="s">
        <v>35</v>
      </c>
      <c r="AX279" s="13" t="s">
        <v>82</v>
      </c>
      <c r="AY279" s="150" t="s">
        <v>122</v>
      </c>
    </row>
    <row r="280" spans="2:65" s="1" customFormat="1" ht="16.5" customHeight="1" x14ac:dyDescent="0.2">
      <c r="B280" s="123"/>
      <c r="C280" s="124" t="s">
        <v>437</v>
      </c>
      <c r="D280" s="124" t="s">
        <v>126</v>
      </c>
      <c r="E280" s="125" t="s">
        <v>438</v>
      </c>
      <c r="F280" s="126" t="s">
        <v>439</v>
      </c>
      <c r="G280" s="127" t="s">
        <v>129</v>
      </c>
      <c r="H280" s="128">
        <v>26.22</v>
      </c>
      <c r="I280" s="129"/>
      <c r="J280" s="130">
        <f>ROUND(I280*H280,2)</f>
        <v>0</v>
      </c>
      <c r="K280" s="126" t="s">
        <v>130</v>
      </c>
      <c r="L280" s="32"/>
      <c r="M280" s="131" t="s">
        <v>3</v>
      </c>
      <c r="N280" s="132" t="s">
        <v>45</v>
      </c>
      <c r="P280" s="133">
        <f>O280*H280</f>
        <v>0</v>
      </c>
      <c r="Q280" s="133">
        <v>2.9999999999999997E-4</v>
      </c>
      <c r="R280" s="133">
        <f>Q280*H280</f>
        <v>7.8659999999999997E-3</v>
      </c>
      <c r="S280" s="133">
        <v>0</v>
      </c>
      <c r="T280" s="134">
        <f>S280*H280</f>
        <v>0</v>
      </c>
      <c r="AR280" s="135" t="s">
        <v>290</v>
      </c>
      <c r="AT280" s="135" t="s">
        <v>126</v>
      </c>
      <c r="AU280" s="135" t="s">
        <v>84</v>
      </c>
      <c r="AY280" s="17" t="s">
        <v>122</v>
      </c>
      <c r="BE280" s="136">
        <f>IF(N280="základní",J280,0)</f>
        <v>0</v>
      </c>
      <c r="BF280" s="136">
        <f>IF(N280="snížená",J280,0)</f>
        <v>0</v>
      </c>
      <c r="BG280" s="136">
        <f>IF(N280="zákl. přenesená",J280,0)</f>
        <v>0</v>
      </c>
      <c r="BH280" s="136">
        <f>IF(N280="sníž. přenesená",J280,0)</f>
        <v>0</v>
      </c>
      <c r="BI280" s="136">
        <f>IF(N280="nulová",J280,0)</f>
        <v>0</v>
      </c>
      <c r="BJ280" s="17" t="s">
        <v>82</v>
      </c>
      <c r="BK280" s="136">
        <f>ROUND(I280*H280,2)</f>
        <v>0</v>
      </c>
      <c r="BL280" s="17" t="s">
        <v>290</v>
      </c>
      <c r="BM280" s="135" t="s">
        <v>440</v>
      </c>
    </row>
    <row r="281" spans="2:65" s="1" customFormat="1" x14ac:dyDescent="0.2">
      <c r="B281" s="32"/>
      <c r="D281" s="137" t="s">
        <v>133</v>
      </c>
      <c r="F281" s="138" t="s">
        <v>441</v>
      </c>
      <c r="I281" s="139"/>
      <c r="L281" s="32"/>
      <c r="M281" s="140"/>
      <c r="T281" s="53"/>
      <c r="AT281" s="17" t="s">
        <v>133</v>
      </c>
      <c r="AU281" s="17" t="s">
        <v>84</v>
      </c>
    </row>
    <row r="282" spans="2:65" s="1" customFormat="1" ht="21.75" customHeight="1" x14ac:dyDescent="0.2">
      <c r="B282" s="123"/>
      <c r="C282" s="124" t="s">
        <v>442</v>
      </c>
      <c r="D282" s="124" t="s">
        <v>126</v>
      </c>
      <c r="E282" s="125" t="s">
        <v>443</v>
      </c>
      <c r="F282" s="126" t="s">
        <v>444</v>
      </c>
      <c r="G282" s="127" t="s">
        <v>129</v>
      </c>
      <c r="H282" s="128">
        <v>26.22</v>
      </c>
      <c r="I282" s="129"/>
      <c r="J282" s="130">
        <f>ROUND(I282*H282,2)</f>
        <v>0</v>
      </c>
      <c r="K282" s="126" t="s">
        <v>130</v>
      </c>
      <c r="L282" s="32"/>
      <c r="M282" s="131" t="s">
        <v>3</v>
      </c>
      <c r="N282" s="132" t="s">
        <v>45</v>
      </c>
      <c r="P282" s="133">
        <f>O282*H282</f>
        <v>0</v>
      </c>
      <c r="Q282" s="133">
        <v>5.3E-3</v>
      </c>
      <c r="R282" s="133">
        <f>Q282*H282</f>
        <v>0.13896600000000001</v>
      </c>
      <c r="S282" s="133">
        <v>0</v>
      </c>
      <c r="T282" s="134">
        <f>S282*H282</f>
        <v>0</v>
      </c>
      <c r="AR282" s="135" t="s">
        <v>290</v>
      </c>
      <c r="AT282" s="135" t="s">
        <v>126</v>
      </c>
      <c r="AU282" s="135" t="s">
        <v>84</v>
      </c>
      <c r="AY282" s="17" t="s">
        <v>122</v>
      </c>
      <c r="BE282" s="136">
        <f>IF(N282="základní",J282,0)</f>
        <v>0</v>
      </c>
      <c r="BF282" s="136">
        <f>IF(N282="snížená",J282,0)</f>
        <v>0</v>
      </c>
      <c r="BG282" s="136">
        <f>IF(N282="zákl. přenesená",J282,0)</f>
        <v>0</v>
      </c>
      <c r="BH282" s="136">
        <f>IF(N282="sníž. přenesená",J282,0)</f>
        <v>0</v>
      </c>
      <c r="BI282" s="136">
        <f>IF(N282="nulová",J282,0)</f>
        <v>0</v>
      </c>
      <c r="BJ282" s="17" t="s">
        <v>82</v>
      </c>
      <c r="BK282" s="136">
        <f>ROUND(I282*H282,2)</f>
        <v>0</v>
      </c>
      <c r="BL282" s="17" t="s">
        <v>290</v>
      </c>
      <c r="BM282" s="135" t="s">
        <v>445</v>
      </c>
    </row>
    <row r="283" spans="2:65" s="1" customFormat="1" x14ac:dyDescent="0.2">
      <c r="B283" s="32"/>
      <c r="D283" s="137" t="s">
        <v>133</v>
      </c>
      <c r="F283" s="138" t="s">
        <v>446</v>
      </c>
      <c r="I283" s="139"/>
      <c r="L283" s="32"/>
      <c r="M283" s="140"/>
      <c r="T283" s="53"/>
      <c r="AT283" s="17" t="s">
        <v>133</v>
      </c>
      <c r="AU283" s="17" t="s">
        <v>84</v>
      </c>
    </row>
    <row r="284" spans="2:65" s="1" customFormat="1" ht="16.5" customHeight="1" x14ac:dyDescent="0.2">
      <c r="B284" s="123"/>
      <c r="C284" s="156" t="s">
        <v>447</v>
      </c>
      <c r="D284" s="156" t="s">
        <v>179</v>
      </c>
      <c r="E284" s="157" t="s">
        <v>448</v>
      </c>
      <c r="F284" s="158" t="s">
        <v>449</v>
      </c>
      <c r="G284" s="159" t="s">
        <v>129</v>
      </c>
      <c r="H284" s="160">
        <v>28.841999999999999</v>
      </c>
      <c r="I284" s="161"/>
      <c r="J284" s="162">
        <f>ROUND(I284*H284,2)</f>
        <v>0</v>
      </c>
      <c r="K284" s="158" t="s">
        <v>130</v>
      </c>
      <c r="L284" s="163"/>
      <c r="M284" s="164" t="s">
        <v>3</v>
      </c>
      <c r="N284" s="165" t="s">
        <v>45</v>
      </c>
      <c r="P284" s="133">
        <f>O284*H284</f>
        <v>0</v>
      </c>
      <c r="Q284" s="133">
        <v>1.771E-2</v>
      </c>
      <c r="R284" s="133">
        <f>Q284*H284</f>
        <v>0.51079182000000001</v>
      </c>
      <c r="S284" s="133">
        <v>0</v>
      </c>
      <c r="T284" s="134">
        <f>S284*H284</f>
        <v>0</v>
      </c>
      <c r="AR284" s="135" t="s">
        <v>287</v>
      </c>
      <c r="AT284" s="135" t="s">
        <v>179</v>
      </c>
      <c r="AU284" s="135" t="s">
        <v>84</v>
      </c>
      <c r="AY284" s="17" t="s">
        <v>122</v>
      </c>
      <c r="BE284" s="136">
        <f>IF(N284="základní",J284,0)</f>
        <v>0</v>
      </c>
      <c r="BF284" s="136">
        <f>IF(N284="snížená",J284,0)</f>
        <v>0</v>
      </c>
      <c r="BG284" s="136">
        <f>IF(N284="zákl. přenesená",J284,0)</f>
        <v>0</v>
      </c>
      <c r="BH284" s="136">
        <f>IF(N284="sníž. přenesená",J284,0)</f>
        <v>0</v>
      </c>
      <c r="BI284" s="136">
        <f>IF(N284="nulová",J284,0)</f>
        <v>0</v>
      </c>
      <c r="BJ284" s="17" t="s">
        <v>82</v>
      </c>
      <c r="BK284" s="136">
        <f>ROUND(I284*H284,2)</f>
        <v>0</v>
      </c>
      <c r="BL284" s="17" t="s">
        <v>290</v>
      </c>
      <c r="BM284" s="135" t="s">
        <v>450</v>
      </c>
    </row>
    <row r="285" spans="2:65" s="12" customFormat="1" x14ac:dyDescent="0.2">
      <c r="B285" s="141"/>
      <c r="D285" s="142" t="s">
        <v>135</v>
      </c>
      <c r="F285" s="144" t="s">
        <v>451</v>
      </c>
      <c r="H285" s="145">
        <v>28.841999999999999</v>
      </c>
      <c r="I285" s="146"/>
      <c r="L285" s="141"/>
      <c r="M285" s="147"/>
      <c r="T285" s="148"/>
      <c r="AT285" s="143" t="s">
        <v>135</v>
      </c>
      <c r="AU285" s="143" t="s">
        <v>84</v>
      </c>
      <c r="AV285" s="12" t="s">
        <v>84</v>
      </c>
      <c r="AW285" s="12" t="s">
        <v>4</v>
      </c>
      <c r="AX285" s="12" t="s">
        <v>82</v>
      </c>
      <c r="AY285" s="143" t="s">
        <v>122</v>
      </c>
    </row>
    <row r="286" spans="2:65" s="11" customFormat="1" ht="22.8" customHeight="1" x14ac:dyDescent="0.25">
      <c r="B286" s="111"/>
      <c r="D286" s="112" t="s">
        <v>73</v>
      </c>
      <c r="E286" s="121" t="s">
        <v>452</v>
      </c>
      <c r="F286" s="121" t="s">
        <v>453</v>
      </c>
      <c r="I286" s="114"/>
      <c r="J286" s="122">
        <f>BK286</f>
        <v>0</v>
      </c>
      <c r="L286" s="111"/>
      <c r="M286" s="116"/>
      <c r="P286" s="117">
        <f>SUM(P287:P324)</f>
        <v>0</v>
      </c>
      <c r="R286" s="117">
        <f>SUM(R287:R324)</f>
        <v>0.44430150000000007</v>
      </c>
      <c r="T286" s="118">
        <f>SUM(T287:T324)</f>
        <v>8.4258620000000006E-2</v>
      </c>
      <c r="AR286" s="112" t="s">
        <v>84</v>
      </c>
      <c r="AT286" s="119" t="s">
        <v>73</v>
      </c>
      <c r="AU286" s="119" t="s">
        <v>82</v>
      </c>
      <c r="AY286" s="112" t="s">
        <v>122</v>
      </c>
      <c r="BK286" s="120">
        <f>SUM(BK287:BK324)</f>
        <v>0</v>
      </c>
    </row>
    <row r="287" spans="2:65" s="1" customFormat="1" ht="16.5" customHeight="1" x14ac:dyDescent="0.2">
      <c r="B287" s="123"/>
      <c r="C287" s="124" t="s">
        <v>454</v>
      </c>
      <c r="D287" s="124" t="s">
        <v>126</v>
      </c>
      <c r="E287" s="125" t="s">
        <v>455</v>
      </c>
      <c r="F287" s="126" t="s">
        <v>456</v>
      </c>
      <c r="G287" s="127" t="s">
        <v>129</v>
      </c>
      <c r="H287" s="128">
        <v>271.80200000000002</v>
      </c>
      <c r="I287" s="129"/>
      <c r="J287" s="130">
        <f>ROUND(I287*H287,2)</f>
        <v>0</v>
      </c>
      <c r="K287" s="126" t="s">
        <v>130</v>
      </c>
      <c r="L287" s="32"/>
      <c r="M287" s="131" t="s">
        <v>3</v>
      </c>
      <c r="N287" s="132" t="s">
        <v>45</v>
      </c>
      <c r="P287" s="133">
        <f>O287*H287</f>
        <v>0</v>
      </c>
      <c r="Q287" s="133">
        <v>1E-3</v>
      </c>
      <c r="R287" s="133">
        <f>Q287*H287</f>
        <v>0.27180200000000004</v>
      </c>
      <c r="S287" s="133">
        <v>3.1E-4</v>
      </c>
      <c r="T287" s="134">
        <f>S287*H287</f>
        <v>8.4258620000000006E-2</v>
      </c>
      <c r="AR287" s="135" t="s">
        <v>290</v>
      </c>
      <c r="AT287" s="135" t="s">
        <v>126</v>
      </c>
      <c r="AU287" s="135" t="s">
        <v>84</v>
      </c>
      <c r="AY287" s="17" t="s">
        <v>122</v>
      </c>
      <c r="BE287" s="136">
        <f>IF(N287="základní",J287,0)</f>
        <v>0</v>
      </c>
      <c r="BF287" s="136">
        <f>IF(N287="snížená",J287,0)</f>
        <v>0</v>
      </c>
      <c r="BG287" s="136">
        <f>IF(N287="zákl. přenesená",J287,0)</f>
        <v>0</v>
      </c>
      <c r="BH287" s="136">
        <f>IF(N287="sníž. přenesená",J287,0)</f>
        <v>0</v>
      </c>
      <c r="BI287" s="136">
        <f>IF(N287="nulová",J287,0)</f>
        <v>0</v>
      </c>
      <c r="BJ287" s="17" t="s">
        <v>82</v>
      </c>
      <c r="BK287" s="136">
        <f>ROUND(I287*H287,2)</f>
        <v>0</v>
      </c>
      <c r="BL287" s="17" t="s">
        <v>290</v>
      </c>
      <c r="BM287" s="135" t="s">
        <v>457</v>
      </c>
    </row>
    <row r="288" spans="2:65" s="1" customFormat="1" x14ac:dyDescent="0.2">
      <c r="B288" s="32"/>
      <c r="D288" s="137" t="s">
        <v>133</v>
      </c>
      <c r="F288" s="138" t="s">
        <v>458</v>
      </c>
      <c r="I288" s="139"/>
      <c r="L288" s="32"/>
      <c r="M288" s="140"/>
      <c r="T288" s="53"/>
      <c r="AT288" s="17" t="s">
        <v>133</v>
      </c>
      <c r="AU288" s="17" t="s">
        <v>84</v>
      </c>
    </row>
    <row r="289" spans="2:65" s="12" customFormat="1" x14ac:dyDescent="0.2">
      <c r="B289" s="141"/>
      <c r="D289" s="142" t="s">
        <v>135</v>
      </c>
      <c r="E289" s="143" t="s">
        <v>3</v>
      </c>
      <c r="F289" s="144" t="s">
        <v>459</v>
      </c>
      <c r="H289" s="145">
        <v>43.585999999999999</v>
      </c>
      <c r="I289" s="146"/>
      <c r="L289" s="141"/>
      <c r="M289" s="147"/>
      <c r="T289" s="148"/>
      <c r="AT289" s="143" t="s">
        <v>135</v>
      </c>
      <c r="AU289" s="143" t="s">
        <v>84</v>
      </c>
      <c r="AV289" s="12" t="s">
        <v>84</v>
      </c>
      <c r="AW289" s="12" t="s">
        <v>35</v>
      </c>
      <c r="AX289" s="12" t="s">
        <v>74</v>
      </c>
      <c r="AY289" s="143" t="s">
        <v>122</v>
      </c>
    </row>
    <row r="290" spans="2:65" s="12" customFormat="1" x14ac:dyDescent="0.2">
      <c r="B290" s="141"/>
      <c r="D290" s="142" t="s">
        <v>135</v>
      </c>
      <c r="E290" s="143" t="s">
        <v>3</v>
      </c>
      <c r="F290" s="144" t="s">
        <v>460</v>
      </c>
      <c r="H290" s="145">
        <v>74.739999999999995</v>
      </c>
      <c r="I290" s="146"/>
      <c r="L290" s="141"/>
      <c r="M290" s="147"/>
      <c r="T290" s="148"/>
      <c r="AT290" s="143" t="s">
        <v>135</v>
      </c>
      <c r="AU290" s="143" t="s">
        <v>84</v>
      </c>
      <c r="AV290" s="12" t="s">
        <v>84</v>
      </c>
      <c r="AW290" s="12" t="s">
        <v>35</v>
      </c>
      <c r="AX290" s="12" t="s">
        <v>74</v>
      </c>
      <c r="AY290" s="143" t="s">
        <v>122</v>
      </c>
    </row>
    <row r="291" spans="2:65" s="12" customFormat="1" x14ac:dyDescent="0.2">
      <c r="B291" s="141"/>
      <c r="D291" s="142" t="s">
        <v>135</v>
      </c>
      <c r="E291" s="143" t="s">
        <v>3</v>
      </c>
      <c r="F291" s="144" t="s">
        <v>461</v>
      </c>
      <c r="H291" s="145">
        <v>45.51</v>
      </c>
      <c r="I291" s="146"/>
      <c r="L291" s="141"/>
      <c r="M291" s="147"/>
      <c r="T291" s="148"/>
      <c r="AT291" s="143" t="s">
        <v>135</v>
      </c>
      <c r="AU291" s="143" t="s">
        <v>84</v>
      </c>
      <c r="AV291" s="12" t="s">
        <v>84</v>
      </c>
      <c r="AW291" s="12" t="s">
        <v>35</v>
      </c>
      <c r="AX291" s="12" t="s">
        <v>74</v>
      </c>
      <c r="AY291" s="143" t="s">
        <v>122</v>
      </c>
    </row>
    <row r="292" spans="2:65" s="12" customFormat="1" x14ac:dyDescent="0.2">
      <c r="B292" s="141"/>
      <c r="D292" s="142" t="s">
        <v>135</v>
      </c>
      <c r="E292" s="143" t="s">
        <v>3</v>
      </c>
      <c r="F292" s="144" t="s">
        <v>462</v>
      </c>
      <c r="H292" s="145">
        <v>70.965999999999994</v>
      </c>
      <c r="I292" s="146"/>
      <c r="L292" s="141"/>
      <c r="M292" s="147"/>
      <c r="T292" s="148"/>
      <c r="AT292" s="143" t="s">
        <v>135</v>
      </c>
      <c r="AU292" s="143" t="s">
        <v>84</v>
      </c>
      <c r="AV292" s="12" t="s">
        <v>84</v>
      </c>
      <c r="AW292" s="12" t="s">
        <v>35</v>
      </c>
      <c r="AX292" s="12" t="s">
        <v>74</v>
      </c>
      <c r="AY292" s="143" t="s">
        <v>122</v>
      </c>
    </row>
    <row r="293" spans="2:65" s="12" customFormat="1" x14ac:dyDescent="0.2">
      <c r="B293" s="141"/>
      <c r="D293" s="142" t="s">
        <v>135</v>
      </c>
      <c r="E293" s="143" t="s">
        <v>3</v>
      </c>
      <c r="F293" s="144" t="s">
        <v>463</v>
      </c>
      <c r="H293" s="145">
        <v>37</v>
      </c>
      <c r="I293" s="146"/>
      <c r="L293" s="141"/>
      <c r="M293" s="147"/>
      <c r="T293" s="148"/>
      <c r="AT293" s="143" t="s">
        <v>135</v>
      </c>
      <c r="AU293" s="143" t="s">
        <v>84</v>
      </c>
      <c r="AV293" s="12" t="s">
        <v>84</v>
      </c>
      <c r="AW293" s="12" t="s">
        <v>35</v>
      </c>
      <c r="AX293" s="12" t="s">
        <v>74</v>
      </c>
      <c r="AY293" s="143" t="s">
        <v>122</v>
      </c>
    </row>
    <row r="294" spans="2:65" s="13" customFormat="1" x14ac:dyDescent="0.2">
      <c r="B294" s="149"/>
      <c r="D294" s="142" t="s">
        <v>135</v>
      </c>
      <c r="E294" s="150" t="s">
        <v>3</v>
      </c>
      <c r="F294" s="151" t="s">
        <v>139</v>
      </c>
      <c r="H294" s="152">
        <v>271.80199999999996</v>
      </c>
      <c r="I294" s="153"/>
      <c r="L294" s="149"/>
      <c r="M294" s="154"/>
      <c r="T294" s="155"/>
      <c r="AT294" s="150" t="s">
        <v>135</v>
      </c>
      <c r="AU294" s="150" t="s">
        <v>84</v>
      </c>
      <c r="AV294" s="13" t="s">
        <v>131</v>
      </c>
      <c r="AW294" s="13" t="s">
        <v>35</v>
      </c>
      <c r="AX294" s="13" t="s">
        <v>82</v>
      </c>
      <c r="AY294" s="150" t="s">
        <v>122</v>
      </c>
    </row>
    <row r="295" spans="2:65" s="1" customFormat="1" ht="16.5" customHeight="1" x14ac:dyDescent="0.2">
      <c r="B295" s="123"/>
      <c r="C295" s="124" t="s">
        <v>464</v>
      </c>
      <c r="D295" s="124" t="s">
        <v>126</v>
      </c>
      <c r="E295" s="125" t="s">
        <v>465</v>
      </c>
      <c r="F295" s="126" t="s">
        <v>466</v>
      </c>
      <c r="G295" s="127" t="s">
        <v>129</v>
      </c>
      <c r="H295" s="128">
        <v>271.80200000000002</v>
      </c>
      <c r="I295" s="129"/>
      <c r="J295" s="130">
        <f>ROUND(I295*H295,2)</f>
        <v>0</v>
      </c>
      <c r="K295" s="126" t="s">
        <v>130</v>
      </c>
      <c r="L295" s="32"/>
      <c r="M295" s="131" t="s">
        <v>3</v>
      </c>
      <c r="N295" s="132" t="s">
        <v>45</v>
      </c>
      <c r="P295" s="133">
        <f>O295*H295</f>
        <v>0</v>
      </c>
      <c r="Q295" s="133">
        <v>0</v>
      </c>
      <c r="R295" s="133">
        <f>Q295*H295</f>
        <v>0</v>
      </c>
      <c r="S295" s="133">
        <v>0</v>
      </c>
      <c r="T295" s="134">
        <f>S295*H295</f>
        <v>0</v>
      </c>
      <c r="AR295" s="135" t="s">
        <v>290</v>
      </c>
      <c r="AT295" s="135" t="s">
        <v>126</v>
      </c>
      <c r="AU295" s="135" t="s">
        <v>84</v>
      </c>
      <c r="AY295" s="17" t="s">
        <v>122</v>
      </c>
      <c r="BE295" s="136">
        <f>IF(N295="základní",J295,0)</f>
        <v>0</v>
      </c>
      <c r="BF295" s="136">
        <f>IF(N295="snížená",J295,0)</f>
        <v>0</v>
      </c>
      <c r="BG295" s="136">
        <f>IF(N295="zákl. přenesená",J295,0)</f>
        <v>0</v>
      </c>
      <c r="BH295" s="136">
        <f>IF(N295="sníž. přenesená",J295,0)</f>
        <v>0</v>
      </c>
      <c r="BI295" s="136">
        <f>IF(N295="nulová",J295,0)</f>
        <v>0</v>
      </c>
      <c r="BJ295" s="17" t="s">
        <v>82</v>
      </c>
      <c r="BK295" s="136">
        <f>ROUND(I295*H295,2)</f>
        <v>0</v>
      </c>
      <c r="BL295" s="17" t="s">
        <v>290</v>
      </c>
      <c r="BM295" s="135" t="s">
        <v>467</v>
      </c>
    </row>
    <row r="296" spans="2:65" s="1" customFormat="1" x14ac:dyDescent="0.2">
      <c r="B296" s="32"/>
      <c r="D296" s="137" t="s">
        <v>133</v>
      </c>
      <c r="F296" s="138" t="s">
        <v>468</v>
      </c>
      <c r="I296" s="139"/>
      <c r="L296" s="32"/>
      <c r="M296" s="140"/>
      <c r="T296" s="53"/>
      <c r="AT296" s="17" t="s">
        <v>133</v>
      </c>
      <c r="AU296" s="17" t="s">
        <v>84</v>
      </c>
    </row>
    <row r="297" spans="2:65" s="1" customFormat="1" ht="24.15" customHeight="1" x14ac:dyDescent="0.2">
      <c r="B297" s="123"/>
      <c r="C297" s="124" t="s">
        <v>469</v>
      </c>
      <c r="D297" s="124" t="s">
        <v>126</v>
      </c>
      <c r="E297" s="125" t="s">
        <v>470</v>
      </c>
      <c r="F297" s="126" t="s">
        <v>471</v>
      </c>
      <c r="G297" s="127" t="s">
        <v>255</v>
      </c>
      <c r="H297" s="128">
        <v>90.89</v>
      </c>
      <c r="I297" s="129"/>
      <c r="J297" s="130">
        <f>ROUND(I297*H297,2)</f>
        <v>0</v>
      </c>
      <c r="K297" s="126" t="s">
        <v>130</v>
      </c>
      <c r="L297" s="32"/>
      <c r="M297" s="131" t="s">
        <v>3</v>
      </c>
      <c r="N297" s="132" t="s">
        <v>45</v>
      </c>
      <c r="P297" s="133">
        <f>O297*H297</f>
        <v>0</v>
      </c>
      <c r="Q297" s="133">
        <v>0</v>
      </c>
      <c r="R297" s="133">
        <f>Q297*H297</f>
        <v>0</v>
      </c>
      <c r="S297" s="133">
        <v>0</v>
      </c>
      <c r="T297" s="134">
        <f>S297*H297</f>
        <v>0</v>
      </c>
      <c r="AR297" s="135" t="s">
        <v>290</v>
      </c>
      <c r="AT297" s="135" t="s">
        <v>126</v>
      </c>
      <c r="AU297" s="135" t="s">
        <v>84</v>
      </c>
      <c r="AY297" s="17" t="s">
        <v>122</v>
      </c>
      <c r="BE297" s="136">
        <f>IF(N297="základní",J297,0)</f>
        <v>0</v>
      </c>
      <c r="BF297" s="136">
        <f>IF(N297="snížená",J297,0)</f>
        <v>0</v>
      </c>
      <c r="BG297" s="136">
        <f>IF(N297="zákl. přenesená",J297,0)</f>
        <v>0</v>
      </c>
      <c r="BH297" s="136">
        <f>IF(N297="sníž. přenesená",J297,0)</f>
        <v>0</v>
      </c>
      <c r="BI297" s="136">
        <f>IF(N297="nulová",J297,0)</f>
        <v>0</v>
      </c>
      <c r="BJ297" s="17" t="s">
        <v>82</v>
      </c>
      <c r="BK297" s="136">
        <f>ROUND(I297*H297,2)</f>
        <v>0</v>
      </c>
      <c r="BL297" s="17" t="s">
        <v>290</v>
      </c>
      <c r="BM297" s="135" t="s">
        <v>472</v>
      </c>
    </row>
    <row r="298" spans="2:65" s="1" customFormat="1" x14ac:dyDescent="0.2">
      <c r="B298" s="32"/>
      <c r="D298" s="137" t="s">
        <v>133</v>
      </c>
      <c r="F298" s="138" t="s">
        <v>473</v>
      </c>
      <c r="I298" s="139"/>
      <c r="L298" s="32"/>
      <c r="M298" s="140"/>
      <c r="T298" s="53"/>
      <c r="AT298" s="17" t="s">
        <v>133</v>
      </c>
      <c r="AU298" s="17" t="s">
        <v>84</v>
      </c>
    </row>
    <row r="299" spans="2:65" s="12" customFormat="1" x14ac:dyDescent="0.2">
      <c r="B299" s="141"/>
      <c r="D299" s="142" t="s">
        <v>135</v>
      </c>
      <c r="E299" s="143" t="s">
        <v>3</v>
      </c>
      <c r="F299" s="144" t="s">
        <v>390</v>
      </c>
      <c r="H299" s="145">
        <v>11.78</v>
      </c>
      <c r="I299" s="146"/>
      <c r="L299" s="141"/>
      <c r="M299" s="147"/>
      <c r="T299" s="148"/>
      <c r="AT299" s="143" t="s">
        <v>135</v>
      </c>
      <c r="AU299" s="143" t="s">
        <v>84</v>
      </c>
      <c r="AV299" s="12" t="s">
        <v>84</v>
      </c>
      <c r="AW299" s="12" t="s">
        <v>35</v>
      </c>
      <c r="AX299" s="12" t="s">
        <v>74</v>
      </c>
      <c r="AY299" s="143" t="s">
        <v>122</v>
      </c>
    </row>
    <row r="300" spans="2:65" s="12" customFormat="1" x14ac:dyDescent="0.2">
      <c r="B300" s="141"/>
      <c r="D300" s="142" t="s">
        <v>135</v>
      </c>
      <c r="E300" s="143" t="s">
        <v>3</v>
      </c>
      <c r="F300" s="144" t="s">
        <v>391</v>
      </c>
      <c r="H300" s="145">
        <v>13.29</v>
      </c>
      <c r="I300" s="146"/>
      <c r="L300" s="141"/>
      <c r="M300" s="147"/>
      <c r="T300" s="148"/>
      <c r="AT300" s="143" t="s">
        <v>135</v>
      </c>
      <c r="AU300" s="143" t="s">
        <v>84</v>
      </c>
      <c r="AV300" s="12" t="s">
        <v>84</v>
      </c>
      <c r="AW300" s="12" t="s">
        <v>35</v>
      </c>
      <c r="AX300" s="12" t="s">
        <v>74</v>
      </c>
      <c r="AY300" s="143" t="s">
        <v>122</v>
      </c>
    </row>
    <row r="301" spans="2:65" s="12" customFormat="1" x14ac:dyDescent="0.2">
      <c r="B301" s="141"/>
      <c r="D301" s="142" t="s">
        <v>135</v>
      </c>
      <c r="E301" s="143" t="s">
        <v>3</v>
      </c>
      <c r="F301" s="144" t="s">
        <v>396</v>
      </c>
      <c r="H301" s="145">
        <v>6.6</v>
      </c>
      <c r="I301" s="146"/>
      <c r="L301" s="141"/>
      <c r="M301" s="147"/>
      <c r="T301" s="148"/>
      <c r="AT301" s="143" t="s">
        <v>135</v>
      </c>
      <c r="AU301" s="143" t="s">
        <v>84</v>
      </c>
      <c r="AV301" s="12" t="s">
        <v>84</v>
      </c>
      <c r="AW301" s="12" t="s">
        <v>35</v>
      </c>
      <c r="AX301" s="12" t="s">
        <v>74</v>
      </c>
      <c r="AY301" s="143" t="s">
        <v>122</v>
      </c>
    </row>
    <row r="302" spans="2:65" s="12" customFormat="1" x14ac:dyDescent="0.2">
      <c r="B302" s="141"/>
      <c r="D302" s="142" t="s">
        <v>135</v>
      </c>
      <c r="E302" s="143" t="s">
        <v>3</v>
      </c>
      <c r="F302" s="144" t="s">
        <v>474</v>
      </c>
      <c r="H302" s="145">
        <v>7.78</v>
      </c>
      <c r="I302" s="146"/>
      <c r="L302" s="141"/>
      <c r="M302" s="147"/>
      <c r="T302" s="148"/>
      <c r="AT302" s="143" t="s">
        <v>135</v>
      </c>
      <c r="AU302" s="143" t="s">
        <v>84</v>
      </c>
      <c r="AV302" s="12" t="s">
        <v>84</v>
      </c>
      <c r="AW302" s="12" t="s">
        <v>35</v>
      </c>
      <c r="AX302" s="12" t="s">
        <v>74</v>
      </c>
      <c r="AY302" s="143" t="s">
        <v>122</v>
      </c>
    </row>
    <row r="303" spans="2:65" s="12" customFormat="1" x14ac:dyDescent="0.2">
      <c r="B303" s="141"/>
      <c r="D303" s="142" t="s">
        <v>135</v>
      </c>
      <c r="E303" s="143" t="s">
        <v>3</v>
      </c>
      <c r="F303" s="144" t="s">
        <v>396</v>
      </c>
      <c r="H303" s="145">
        <v>6.6</v>
      </c>
      <c r="I303" s="146"/>
      <c r="L303" s="141"/>
      <c r="M303" s="147"/>
      <c r="T303" s="148"/>
      <c r="AT303" s="143" t="s">
        <v>135</v>
      </c>
      <c r="AU303" s="143" t="s">
        <v>84</v>
      </c>
      <c r="AV303" s="12" t="s">
        <v>84</v>
      </c>
      <c r="AW303" s="12" t="s">
        <v>35</v>
      </c>
      <c r="AX303" s="12" t="s">
        <v>74</v>
      </c>
      <c r="AY303" s="143" t="s">
        <v>122</v>
      </c>
    </row>
    <row r="304" spans="2:65" s="12" customFormat="1" x14ac:dyDescent="0.2">
      <c r="B304" s="141"/>
      <c r="D304" s="142" t="s">
        <v>135</v>
      </c>
      <c r="E304" s="143" t="s">
        <v>3</v>
      </c>
      <c r="F304" s="144" t="s">
        <v>395</v>
      </c>
      <c r="H304" s="145">
        <v>3.8</v>
      </c>
      <c r="I304" s="146"/>
      <c r="L304" s="141"/>
      <c r="M304" s="147"/>
      <c r="T304" s="148"/>
      <c r="AT304" s="143" t="s">
        <v>135</v>
      </c>
      <c r="AU304" s="143" t="s">
        <v>84</v>
      </c>
      <c r="AV304" s="12" t="s">
        <v>84</v>
      </c>
      <c r="AW304" s="12" t="s">
        <v>35</v>
      </c>
      <c r="AX304" s="12" t="s">
        <v>74</v>
      </c>
      <c r="AY304" s="143" t="s">
        <v>122</v>
      </c>
    </row>
    <row r="305" spans="2:65" s="12" customFormat="1" x14ac:dyDescent="0.2">
      <c r="B305" s="141"/>
      <c r="D305" s="142" t="s">
        <v>135</v>
      </c>
      <c r="E305" s="143" t="s">
        <v>3</v>
      </c>
      <c r="F305" s="144" t="s">
        <v>393</v>
      </c>
      <c r="H305" s="145">
        <v>12.3</v>
      </c>
      <c r="I305" s="146"/>
      <c r="L305" s="141"/>
      <c r="M305" s="147"/>
      <c r="T305" s="148"/>
      <c r="AT305" s="143" t="s">
        <v>135</v>
      </c>
      <c r="AU305" s="143" t="s">
        <v>84</v>
      </c>
      <c r="AV305" s="12" t="s">
        <v>84</v>
      </c>
      <c r="AW305" s="12" t="s">
        <v>35</v>
      </c>
      <c r="AX305" s="12" t="s">
        <v>74</v>
      </c>
      <c r="AY305" s="143" t="s">
        <v>122</v>
      </c>
    </row>
    <row r="306" spans="2:65" s="12" customFormat="1" x14ac:dyDescent="0.2">
      <c r="B306" s="141"/>
      <c r="D306" s="142" t="s">
        <v>135</v>
      </c>
      <c r="E306" s="143" t="s">
        <v>3</v>
      </c>
      <c r="F306" s="144" t="s">
        <v>392</v>
      </c>
      <c r="H306" s="145">
        <v>19.18</v>
      </c>
      <c r="I306" s="146"/>
      <c r="L306" s="141"/>
      <c r="M306" s="147"/>
      <c r="T306" s="148"/>
      <c r="AT306" s="143" t="s">
        <v>135</v>
      </c>
      <c r="AU306" s="143" t="s">
        <v>84</v>
      </c>
      <c r="AV306" s="12" t="s">
        <v>84</v>
      </c>
      <c r="AW306" s="12" t="s">
        <v>35</v>
      </c>
      <c r="AX306" s="12" t="s">
        <v>74</v>
      </c>
      <c r="AY306" s="143" t="s">
        <v>122</v>
      </c>
    </row>
    <row r="307" spans="2:65" s="12" customFormat="1" x14ac:dyDescent="0.2">
      <c r="B307" s="141"/>
      <c r="D307" s="142" t="s">
        <v>135</v>
      </c>
      <c r="E307" s="143" t="s">
        <v>3</v>
      </c>
      <c r="F307" s="144" t="s">
        <v>475</v>
      </c>
      <c r="H307" s="145">
        <v>4.5599999999999996</v>
      </c>
      <c r="I307" s="146"/>
      <c r="L307" s="141"/>
      <c r="M307" s="147"/>
      <c r="T307" s="148"/>
      <c r="AT307" s="143" t="s">
        <v>135</v>
      </c>
      <c r="AU307" s="143" t="s">
        <v>84</v>
      </c>
      <c r="AV307" s="12" t="s">
        <v>84</v>
      </c>
      <c r="AW307" s="12" t="s">
        <v>35</v>
      </c>
      <c r="AX307" s="12" t="s">
        <v>74</v>
      </c>
      <c r="AY307" s="143" t="s">
        <v>122</v>
      </c>
    </row>
    <row r="308" spans="2:65" s="12" customFormat="1" x14ac:dyDescent="0.2">
      <c r="B308" s="141"/>
      <c r="D308" s="142" t="s">
        <v>135</v>
      </c>
      <c r="E308" s="143" t="s">
        <v>3</v>
      </c>
      <c r="F308" s="144" t="s">
        <v>476</v>
      </c>
      <c r="H308" s="145">
        <v>5</v>
      </c>
      <c r="I308" s="146"/>
      <c r="L308" s="141"/>
      <c r="M308" s="147"/>
      <c r="T308" s="148"/>
      <c r="AT308" s="143" t="s">
        <v>135</v>
      </c>
      <c r="AU308" s="143" t="s">
        <v>84</v>
      </c>
      <c r="AV308" s="12" t="s">
        <v>84</v>
      </c>
      <c r="AW308" s="12" t="s">
        <v>35</v>
      </c>
      <c r="AX308" s="12" t="s">
        <v>74</v>
      </c>
      <c r="AY308" s="143" t="s">
        <v>122</v>
      </c>
    </row>
    <row r="309" spans="2:65" s="13" customFormat="1" x14ac:dyDescent="0.2">
      <c r="B309" s="149"/>
      <c r="D309" s="142" t="s">
        <v>135</v>
      </c>
      <c r="E309" s="150" t="s">
        <v>3</v>
      </c>
      <c r="F309" s="151" t="s">
        <v>139</v>
      </c>
      <c r="H309" s="152">
        <v>90.890000000000015</v>
      </c>
      <c r="I309" s="153"/>
      <c r="L309" s="149"/>
      <c r="M309" s="154"/>
      <c r="T309" s="155"/>
      <c r="AT309" s="150" t="s">
        <v>135</v>
      </c>
      <c r="AU309" s="150" t="s">
        <v>84</v>
      </c>
      <c r="AV309" s="13" t="s">
        <v>131</v>
      </c>
      <c r="AW309" s="13" t="s">
        <v>35</v>
      </c>
      <c r="AX309" s="13" t="s">
        <v>82</v>
      </c>
      <c r="AY309" s="150" t="s">
        <v>122</v>
      </c>
    </row>
    <row r="310" spans="2:65" s="1" customFormat="1" ht="16.5" customHeight="1" x14ac:dyDescent="0.2">
      <c r="B310" s="123"/>
      <c r="C310" s="156" t="s">
        <v>477</v>
      </c>
      <c r="D310" s="156" t="s">
        <v>179</v>
      </c>
      <c r="E310" s="157" t="s">
        <v>478</v>
      </c>
      <c r="F310" s="158" t="s">
        <v>479</v>
      </c>
      <c r="G310" s="159" t="s">
        <v>255</v>
      </c>
      <c r="H310" s="160">
        <v>95.435000000000002</v>
      </c>
      <c r="I310" s="161"/>
      <c r="J310" s="162">
        <f>ROUND(I310*H310,2)</f>
        <v>0</v>
      </c>
      <c r="K310" s="158" t="s">
        <v>130</v>
      </c>
      <c r="L310" s="163"/>
      <c r="M310" s="164" t="s">
        <v>3</v>
      </c>
      <c r="N310" s="165" t="s">
        <v>45</v>
      </c>
      <c r="P310" s="133">
        <f>O310*H310</f>
        <v>0</v>
      </c>
      <c r="Q310" s="133">
        <v>0</v>
      </c>
      <c r="R310" s="133">
        <f>Q310*H310</f>
        <v>0</v>
      </c>
      <c r="S310" s="133">
        <v>0</v>
      </c>
      <c r="T310" s="134">
        <f>S310*H310</f>
        <v>0</v>
      </c>
      <c r="AR310" s="135" t="s">
        <v>287</v>
      </c>
      <c r="AT310" s="135" t="s">
        <v>179</v>
      </c>
      <c r="AU310" s="135" t="s">
        <v>84</v>
      </c>
      <c r="AY310" s="17" t="s">
        <v>122</v>
      </c>
      <c r="BE310" s="136">
        <f>IF(N310="základní",J310,0)</f>
        <v>0</v>
      </c>
      <c r="BF310" s="136">
        <f>IF(N310="snížená",J310,0)</f>
        <v>0</v>
      </c>
      <c r="BG310" s="136">
        <f>IF(N310="zákl. přenesená",J310,0)</f>
        <v>0</v>
      </c>
      <c r="BH310" s="136">
        <f>IF(N310="sníž. přenesená",J310,0)</f>
        <v>0</v>
      </c>
      <c r="BI310" s="136">
        <f>IF(N310="nulová",J310,0)</f>
        <v>0</v>
      </c>
      <c r="BJ310" s="17" t="s">
        <v>82</v>
      </c>
      <c r="BK310" s="136">
        <f>ROUND(I310*H310,2)</f>
        <v>0</v>
      </c>
      <c r="BL310" s="17" t="s">
        <v>290</v>
      </c>
      <c r="BM310" s="135" t="s">
        <v>480</v>
      </c>
    </row>
    <row r="311" spans="2:65" s="12" customFormat="1" x14ac:dyDescent="0.2">
      <c r="B311" s="141"/>
      <c r="D311" s="142" t="s">
        <v>135</v>
      </c>
      <c r="E311" s="143" t="s">
        <v>3</v>
      </c>
      <c r="F311" s="144" t="s">
        <v>481</v>
      </c>
      <c r="H311" s="145">
        <v>90.89</v>
      </c>
      <c r="I311" s="146"/>
      <c r="L311" s="141"/>
      <c r="M311" s="147"/>
      <c r="T311" s="148"/>
      <c r="AT311" s="143" t="s">
        <v>135</v>
      </c>
      <c r="AU311" s="143" t="s">
        <v>84</v>
      </c>
      <c r="AV311" s="12" t="s">
        <v>84</v>
      </c>
      <c r="AW311" s="12" t="s">
        <v>35</v>
      </c>
      <c r="AX311" s="12" t="s">
        <v>82</v>
      </c>
      <c r="AY311" s="143" t="s">
        <v>122</v>
      </c>
    </row>
    <row r="312" spans="2:65" s="12" customFormat="1" x14ac:dyDescent="0.2">
      <c r="B312" s="141"/>
      <c r="D312" s="142" t="s">
        <v>135</v>
      </c>
      <c r="F312" s="144" t="s">
        <v>482</v>
      </c>
      <c r="H312" s="145">
        <v>95.435000000000002</v>
      </c>
      <c r="I312" s="146"/>
      <c r="L312" s="141"/>
      <c r="M312" s="147"/>
      <c r="T312" s="148"/>
      <c r="AT312" s="143" t="s">
        <v>135</v>
      </c>
      <c r="AU312" s="143" t="s">
        <v>84</v>
      </c>
      <c r="AV312" s="12" t="s">
        <v>84</v>
      </c>
      <c r="AW312" s="12" t="s">
        <v>4</v>
      </c>
      <c r="AX312" s="12" t="s">
        <v>82</v>
      </c>
      <c r="AY312" s="143" t="s">
        <v>122</v>
      </c>
    </row>
    <row r="313" spans="2:65" s="1" customFormat="1" ht="16.5" customHeight="1" x14ac:dyDescent="0.2">
      <c r="B313" s="123"/>
      <c r="C313" s="124" t="s">
        <v>483</v>
      </c>
      <c r="D313" s="124" t="s">
        <v>126</v>
      </c>
      <c r="E313" s="125" t="s">
        <v>484</v>
      </c>
      <c r="F313" s="126" t="s">
        <v>485</v>
      </c>
      <c r="G313" s="127" t="s">
        <v>129</v>
      </c>
      <c r="H313" s="128">
        <v>344.99900000000002</v>
      </c>
      <c r="I313" s="129"/>
      <c r="J313" s="130">
        <f>ROUND(I313*H313,2)</f>
        <v>0</v>
      </c>
      <c r="K313" s="126" t="s">
        <v>130</v>
      </c>
      <c r="L313" s="32"/>
      <c r="M313" s="131" t="s">
        <v>3</v>
      </c>
      <c r="N313" s="132" t="s">
        <v>45</v>
      </c>
      <c r="P313" s="133">
        <f>O313*H313</f>
        <v>0</v>
      </c>
      <c r="Q313" s="133">
        <v>2.1000000000000001E-4</v>
      </c>
      <c r="R313" s="133">
        <f>Q313*H313</f>
        <v>7.2449790000000014E-2</v>
      </c>
      <c r="S313" s="133">
        <v>0</v>
      </c>
      <c r="T313" s="134">
        <f>S313*H313</f>
        <v>0</v>
      </c>
      <c r="AR313" s="135" t="s">
        <v>290</v>
      </c>
      <c r="AT313" s="135" t="s">
        <v>126</v>
      </c>
      <c r="AU313" s="135" t="s">
        <v>84</v>
      </c>
      <c r="AY313" s="17" t="s">
        <v>122</v>
      </c>
      <c r="BE313" s="136">
        <f>IF(N313="základní",J313,0)</f>
        <v>0</v>
      </c>
      <c r="BF313" s="136">
        <f>IF(N313="snížená",J313,0)</f>
        <v>0</v>
      </c>
      <c r="BG313" s="136">
        <f>IF(N313="zákl. přenesená",J313,0)</f>
        <v>0</v>
      </c>
      <c r="BH313" s="136">
        <f>IF(N313="sníž. přenesená",J313,0)</f>
        <v>0</v>
      </c>
      <c r="BI313" s="136">
        <f>IF(N313="nulová",J313,0)</f>
        <v>0</v>
      </c>
      <c r="BJ313" s="17" t="s">
        <v>82</v>
      </c>
      <c r="BK313" s="136">
        <f>ROUND(I313*H313,2)</f>
        <v>0</v>
      </c>
      <c r="BL313" s="17" t="s">
        <v>290</v>
      </c>
      <c r="BM313" s="135" t="s">
        <v>486</v>
      </c>
    </row>
    <row r="314" spans="2:65" s="1" customFormat="1" x14ac:dyDescent="0.2">
      <c r="B314" s="32"/>
      <c r="D314" s="137" t="s">
        <v>133</v>
      </c>
      <c r="F314" s="138" t="s">
        <v>487</v>
      </c>
      <c r="I314" s="139"/>
      <c r="L314" s="32"/>
      <c r="M314" s="140"/>
      <c r="T314" s="53"/>
      <c r="AT314" s="17" t="s">
        <v>133</v>
      </c>
      <c r="AU314" s="17" t="s">
        <v>84</v>
      </c>
    </row>
    <row r="315" spans="2:65" s="12" customFormat="1" x14ac:dyDescent="0.2">
      <c r="B315" s="141"/>
      <c r="D315" s="142" t="s">
        <v>135</v>
      </c>
      <c r="E315" s="143" t="s">
        <v>3</v>
      </c>
      <c r="F315" s="144" t="s">
        <v>488</v>
      </c>
      <c r="H315" s="145">
        <v>271.017</v>
      </c>
      <c r="I315" s="146"/>
      <c r="L315" s="141"/>
      <c r="M315" s="147"/>
      <c r="T315" s="148"/>
      <c r="AT315" s="143" t="s">
        <v>135</v>
      </c>
      <c r="AU315" s="143" t="s">
        <v>84</v>
      </c>
      <c r="AV315" s="12" t="s">
        <v>84</v>
      </c>
      <c r="AW315" s="12" t="s">
        <v>35</v>
      </c>
      <c r="AX315" s="12" t="s">
        <v>74</v>
      </c>
      <c r="AY315" s="143" t="s">
        <v>122</v>
      </c>
    </row>
    <row r="316" spans="2:65" s="12" customFormat="1" x14ac:dyDescent="0.2">
      <c r="B316" s="141"/>
      <c r="D316" s="142" t="s">
        <v>135</v>
      </c>
      <c r="E316" s="143" t="s">
        <v>3</v>
      </c>
      <c r="F316" s="144" t="s">
        <v>298</v>
      </c>
      <c r="H316" s="145">
        <v>21.792999999999999</v>
      </c>
      <c r="I316" s="146"/>
      <c r="L316" s="141"/>
      <c r="M316" s="147"/>
      <c r="T316" s="148"/>
      <c r="AT316" s="143" t="s">
        <v>135</v>
      </c>
      <c r="AU316" s="143" t="s">
        <v>84</v>
      </c>
      <c r="AV316" s="12" t="s">
        <v>84</v>
      </c>
      <c r="AW316" s="12" t="s">
        <v>35</v>
      </c>
      <c r="AX316" s="12" t="s">
        <v>74</v>
      </c>
      <c r="AY316" s="143" t="s">
        <v>122</v>
      </c>
    </row>
    <row r="317" spans="2:65" s="12" customFormat="1" x14ac:dyDescent="0.2">
      <c r="B317" s="141"/>
      <c r="D317" s="142" t="s">
        <v>135</v>
      </c>
      <c r="E317" s="143" t="s">
        <v>3</v>
      </c>
      <c r="F317" s="144" t="s">
        <v>489</v>
      </c>
      <c r="H317" s="145">
        <v>8.5579999999999998</v>
      </c>
      <c r="I317" s="146"/>
      <c r="L317" s="141"/>
      <c r="M317" s="147"/>
      <c r="T317" s="148"/>
      <c r="AT317" s="143" t="s">
        <v>135</v>
      </c>
      <c r="AU317" s="143" t="s">
        <v>84</v>
      </c>
      <c r="AV317" s="12" t="s">
        <v>84</v>
      </c>
      <c r="AW317" s="12" t="s">
        <v>35</v>
      </c>
      <c r="AX317" s="12" t="s">
        <v>74</v>
      </c>
      <c r="AY317" s="143" t="s">
        <v>122</v>
      </c>
    </row>
    <row r="318" spans="2:65" s="12" customFormat="1" x14ac:dyDescent="0.2">
      <c r="B318" s="141"/>
      <c r="D318" s="142" t="s">
        <v>135</v>
      </c>
      <c r="E318" s="143" t="s">
        <v>3</v>
      </c>
      <c r="F318" s="144" t="s">
        <v>490</v>
      </c>
      <c r="H318" s="145">
        <v>7.26</v>
      </c>
      <c r="I318" s="146"/>
      <c r="L318" s="141"/>
      <c r="M318" s="147"/>
      <c r="T318" s="148"/>
      <c r="AT318" s="143" t="s">
        <v>135</v>
      </c>
      <c r="AU318" s="143" t="s">
        <v>84</v>
      </c>
      <c r="AV318" s="12" t="s">
        <v>84</v>
      </c>
      <c r="AW318" s="12" t="s">
        <v>35</v>
      </c>
      <c r="AX318" s="12" t="s">
        <v>74</v>
      </c>
      <c r="AY318" s="143" t="s">
        <v>122</v>
      </c>
    </row>
    <row r="319" spans="2:65" s="12" customFormat="1" x14ac:dyDescent="0.2">
      <c r="B319" s="141"/>
      <c r="D319" s="142" t="s">
        <v>135</v>
      </c>
      <c r="E319" s="143" t="s">
        <v>3</v>
      </c>
      <c r="F319" s="144" t="s">
        <v>301</v>
      </c>
      <c r="H319" s="145">
        <v>12.21</v>
      </c>
      <c r="I319" s="146"/>
      <c r="L319" s="141"/>
      <c r="M319" s="147"/>
      <c r="T319" s="148"/>
      <c r="AT319" s="143" t="s">
        <v>135</v>
      </c>
      <c r="AU319" s="143" t="s">
        <v>84</v>
      </c>
      <c r="AV319" s="12" t="s">
        <v>84</v>
      </c>
      <c r="AW319" s="12" t="s">
        <v>35</v>
      </c>
      <c r="AX319" s="12" t="s">
        <v>74</v>
      </c>
      <c r="AY319" s="143" t="s">
        <v>122</v>
      </c>
    </row>
    <row r="320" spans="2:65" s="12" customFormat="1" x14ac:dyDescent="0.2">
      <c r="B320" s="141"/>
      <c r="D320" s="142" t="s">
        <v>135</v>
      </c>
      <c r="E320" s="143" t="s">
        <v>3</v>
      </c>
      <c r="F320" s="144" t="s">
        <v>491</v>
      </c>
      <c r="H320" s="145">
        <v>7.2889999999999997</v>
      </c>
      <c r="I320" s="146"/>
      <c r="L320" s="141"/>
      <c r="M320" s="147"/>
      <c r="T320" s="148"/>
      <c r="AT320" s="143" t="s">
        <v>135</v>
      </c>
      <c r="AU320" s="143" t="s">
        <v>84</v>
      </c>
      <c r="AV320" s="12" t="s">
        <v>84</v>
      </c>
      <c r="AW320" s="12" t="s">
        <v>35</v>
      </c>
      <c r="AX320" s="12" t="s">
        <v>74</v>
      </c>
      <c r="AY320" s="143" t="s">
        <v>122</v>
      </c>
    </row>
    <row r="321" spans="2:65" s="12" customFormat="1" x14ac:dyDescent="0.2">
      <c r="B321" s="141"/>
      <c r="D321" s="142" t="s">
        <v>135</v>
      </c>
      <c r="E321" s="143" t="s">
        <v>3</v>
      </c>
      <c r="F321" s="144" t="s">
        <v>492</v>
      </c>
      <c r="H321" s="145">
        <v>16.872</v>
      </c>
      <c r="I321" s="146"/>
      <c r="L321" s="141"/>
      <c r="M321" s="147"/>
      <c r="T321" s="148"/>
      <c r="AT321" s="143" t="s">
        <v>135</v>
      </c>
      <c r="AU321" s="143" t="s">
        <v>84</v>
      </c>
      <c r="AV321" s="12" t="s">
        <v>84</v>
      </c>
      <c r="AW321" s="12" t="s">
        <v>35</v>
      </c>
      <c r="AX321" s="12" t="s">
        <v>74</v>
      </c>
      <c r="AY321" s="143" t="s">
        <v>122</v>
      </c>
    </row>
    <row r="322" spans="2:65" s="13" customFormat="1" x14ac:dyDescent="0.2">
      <c r="B322" s="149"/>
      <c r="D322" s="142" t="s">
        <v>135</v>
      </c>
      <c r="E322" s="150" t="s">
        <v>3</v>
      </c>
      <c r="F322" s="151" t="s">
        <v>139</v>
      </c>
      <c r="H322" s="152">
        <v>344.99899999999997</v>
      </c>
      <c r="I322" s="153"/>
      <c r="L322" s="149"/>
      <c r="M322" s="154"/>
      <c r="T322" s="155"/>
      <c r="AT322" s="150" t="s">
        <v>135</v>
      </c>
      <c r="AU322" s="150" t="s">
        <v>84</v>
      </c>
      <c r="AV322" s="13" t="s">
        <v>131</v>
      </c>
      <c r="AW322" s="13" t="s">
        <v>35</v>
      </c>
      <c r="AX322" s="13" t="s">
        <v>82</v>
      </c>
      <c r="AY322" s="150" t="s">
        <v>122</v>
      </c>
    </row>
    <row r="323" spans="2:65" s="1" customFormat="1" ht="24.15" customHeight="1" x14ac:dyDescent="0.2">
      <c r="B323" s="123"/>
      <c r="C323" s="124" t="s">
        <v>493</v>
      </c>
      <c r="D323" s="124" t="s">
        <v>126</v>
      </c>
      <c r="E323" s="125" t="s">
        <v>494</v>
      </c>
      <c r="F323" s="126" t="s">
        <v>495</v>
      </c>
      <c r="G323" s="127" t="s">
        <v>129</v>
      </c>
      <c r="H323" s="128">
        <v>344.99900000000002</v>
      </c>
      <c r="I323" s="129"/>
      <c r="J323" s="130">
        <f>ROUND(I323*H323,2)</f>
        <v>0</v>
      </c>
      <c r="K323" s="126" t="s">
        <v>130</v>
      </c>
      <c r="L323" s="32"/>
      <c r="M323" s="131" t="s">
        <v>3</v>
      </c>
      <c r="N323" s="132" t="s">
        <v>45</v>
      </c>
      <c r="P323" s="133">
        <f>O323*H323</f>
        <v>0</v>
      </c>
      <c r="Q323" s="133">
        <v>2.9E-4</v>
      </c>
      <c r="R323" s="133">
        <f>Q323*H323</f>
        <v>0.10004971000000001</v>
      </c>
      <c r="S323" s="133">
        <v>0</v>
      </c>
      <c r="T323" s="134">
        <f>S323*H323</f>
        <v>0</v>
      </c>
      <c r="AR323" s="135" t="s">
        <v>290</v>
      </c>
      <c r="AT323" s="135" t="s">
        <v>126</v>
      </c>
      <c r="AU323" s="135" t="s">
        <v>84</v>
      </c>
      <c r="AY323" s="17" t="s">
        <v>122</v>
      </c>
      <c r="BE323" s="136">
        <f>IF(N323="základní",J323,0)</f>
        <v>0</v>
      </c>
      <c r="BF323" s="136">
        <f>IF(N323="snížená",J323,0)</f>
        <v>0</v>
      </c>
      <c r="BG323" s="136">
        <f>IF(N323="zákl. přenesená",J323,0)</f>
        <v>0</v>
      </c>
      <c r="BH323" s="136">
        <f>IF(N323="sníž. přenesená",J323,0)</f>
        <v>0</v>
      </c>
      <c r="BI323" s="136">
        <f>IF(N323="nulová",J323,0)</f>
        <v>0</v>
      </c>
      <c r="BJ323" s="17" t="s">
        <v>82</v>
      </c>
      <c r="BK323" s="136">
        <f>ROUND(I323*H323,2)</f>
        <v>0</v>
      </c>
      <c r="BL323" s="17" t="s">
        <v>290</v>
      </c>
      <c r="BM323" s="135" t="s">
        <v>496</v>
      </c>
    </row>
    <row r="324" spans="2:65" s="1" customFormat="1" x14ac:dyDescent="0.2">
      <c r="B324" s="32"/>
      <c r="D324" s="137" t="s">
        <v>133</v>
      </c>
      <c r="F324" s="138" t="s">
        <v>497</v>
      </c>
      <c r="I324" s="139"/>
      <c r="L324" s="32"/>
      <c r="M324" s="172"/>
      <c r="N324" s="173"/>
      <c r="O324" s="173"/>
      <c r="P324" s="173"/>
      <c r="Q324" s="173"/>
      <c r="R324" s="173"/>
      <c r="S324" s="173"/>
      <c r="T324" s="174"/>
      <c r="AT324" s="17" t="s">
        <v>133</v>
      </c>
      <c r="AU324" s="17" t="s">
        <v>84</v>
      </c>
    </row>
    <row r="325" spans="2:65" s="1" customFormat="1" ht="6.9" customHeight="1" x14ac:dyDescent="0.2">
      <c r="B325" s="41"/>
      <c r="C325" s="42"/>
      <c r="D325" s="42"/>
      <c r="E325" s="42"/>
      <c r="F325" s="42"/>
      <c r="G325" s="42"/>
      <c r="H325" s="42"/>
      <c r="I325" s="42"/>
      <c r="J325" s="42"/>
      <c r="K325" s="42"/>
      <c r="L325" s="32"/>
    </row>
  </sheetData>
  <autoFilter ref="C93:K324" xr:uid="{00000000-0009-0000-0000-000001000000}"/>
  <mergeCells count="9">
    <mergeCell ref="E50:H50"/>
    <mergeCell ref="E84:H84"/>
    <mergeCell ref="E86:H86"/>
    <mergeCell ref="L2:V2"/>
    <mergeCell ref="E7:H7"/>
    <mergeCell ref="E9:H9"/>
    <mergeCell ref="E18:H18"/>
    <mergeCell ref="E27:H27"/>
    <mergeCell ref="E48:H48"/>
  </mergeCells>
  <hyperlinks>
    <hyperlink ref="F98" r:id="rId1" xr:uid="{00000000-0004-0000-0100-000000000000}"/>
    <hyperlink ref="F105" r:id="rId2" xr:uid="{00000000-0004-0000-0100-000001000000}"/>
    <hyperlink ref="F108" r:id="rId3" xr:uid="{00000000-0004-0000-0100-000002000000}"/>
    <hyperlink ref="F114" r:id="rId4" xr:uid="{00000000-0004-0000-0100-000003000000}"/>
    <hyperlink ref="F119" r:id="rId5" xr:uid="{00000000-0004-0000-0100-000004000000}"/>
    <hyperlink ref="F125" r:id="rId6" xr:uid="{00000000-0004-0000-0100-000005000000}"/>
    <hyperlink ref="F133" r:id="rId7" xr:uid="{00000000-0004-0000-0100-000006000000}"/>
    <hyperlink ref="F138" r:id="rId8" xr:uid="{00000000-0004-0000-0100-000007000000}"/>
    <hyperlink ref="F140" r:id="rId9" xr:uid="{00000000-0004-0000-0100-000008000000}"/>
    <hyperlink ref="F146" r:id="rId10" xr:uid="{00000000-0004-0000-0100-000009000000}"/>
    <hyperlink ref="F149" r:id="rId11" xr:uid="{00000000-0004-0000-0100-00000A000000}"/>
    <hyperlink ref="F154" r:id="rId12" xr:uid="{00000000-0004-0000-0100-00000B000000}"/>
    <hyperlink ref="F156" r:id="rId13" xr:uid="{00000000-0004-0000-0100-00000C000000}"/>
    <hyperlink ref="F161" r:id="rId14" xr:uid="{00000000-0004-0000-0100-00000D000000}"/>
    <hyperlink ref="F170" r:id="rId15" xr:uid="{00000000-0004-0000-0100-00000E000000}"/>
    <hyperlink ref="F173" r:id="rId16" xr:uid="{00000000-0004-0000-0100-00000F000000}"/>
    <hyperlink ref="F175" r:id="rId17" xr:uid="{00000000-0004-0000-0100-000010000000}"/>
    <hyperlink ref="F179" r:id="rId18" xr:uid="{00000000-0004-0000-0100-000011000000}"/>
    <hyperlink ref="F182" r:id="rId19" xr:uid="{00000000-0004-0000-0100-000012000000}"/>
    <hyperlink ref="F188" r:id="rId20" xr:uid="{00000000-0004-0000-0100-000013000000}"/>
    <hyperlink ref="F195" r:id="rId21" xr:uid="{00000000-0004-0000-0100-000014000000}"/>
    <hyperlink ref="F200" r:id="rId22" xr:uid="{00000000-0004-0000-0100-000015000000}"/>
    <hyperlink ref="F212" r:id="rId23" xr:uid="{00000000-0004-0000-0100-000016000000}"/>
    <hyperlink ref="F215" r:id="rId24" xr:uid="{00000000-0004-0000-0100-000017000000}"/>
    <hyperlink ref="F219" r:id="rId25" xr:uid="{00000000-0004-0000-0100-000018000000}"/>
    <hyperlink ref="F227" r:id="rId26" xr:uid="{00000000-0004-0000-0100-000019000000}"/>
    <hyperlink ref="F231" r:id="rId27" xr:uid="{00000000-0004-0000-0100-00001A000000}"/>
    <hyperlink ref="F233" r:id="rId28" xr:uid="{00000000-0004-0000-0100-00001B000000}"/>
    <hyperlink ref="F238" r:id="rId29" xr:uid="{00000000-0004-0000-0100-00001C000000}"/>
    <hyperlink ref="F240" r:id="rId30" xr:uid="{00000000-0004-0000-0100-00001D000000}"/>
    <hyperlink ref="F252" r:id="rId31" xr:uid="{00000000-0004-0000-0100-00001E000000}"/>
    <hyperlink ref="F259" r:id="rId32" xr:uid="{00000000-0004-0000-0100-00001F000000}"/>
    <hyperlink ref="F266" r:id="rId33" xr:uid="{00000000-0004-0000-0100-000020000000}"/>
    <hyperlink ref="F268" r:id="rId34" xr:uid="{00000000-0004-0000-0100-000021000000}"/>
    <hyperlink ref="F273" r:id="rId35" xr:uid="{00000000-0004-0000-0100-000022000000}"/>
    <hyperlink ref="F281" r:id="rId36" xr:uid="{00000000-0004-0000-0100-000023000000}"/>
    <hyperlink ref="F283" r:id="rId37" xr:uid="{00000000-0004-0000-0100-000024000000}"/>
    <hyperlink ref="F288" r:id="rId38" xr:uid="{00000000-0004-0000-0100-000025000000}"/>
    <hyperlink ref="F296" r:id="rId39" xr:uid="{00000000-0004-0000-0100-000026000000}"/>
    <hyperlink ref="F298" r:id="rId40" xr:uid="{00000000-0004-0000-0100-000027000000}"/>
    <hyperlink ref="F314" r:id="rId41" xr:uid="{00000000-0004-0000-0100-000028000000}"/>
    <hyperlink ref="F324" r:id="rId42" xr:uid="{00000000-0004-0000-0100-00002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98" zoomScale="110" zoomScaleNormal="110" workbookViewId="0"/>
  </sheetViews>
  <sheetFormatPr defaultRowHeight="10.199999999999999" x14ac:dyDescent="0.2"/>
  <cols>
    <col min="1" max="1" width="8.28515625" style="175" customWidth="1"/>
    <col min="2" max="2" width="1.7109375" style="175" customWidth="1"/>
    <col min="3" max="4" width="5" style="175" customWidth="1"/>
    <col min="5" max="5" width="11.7109375" style="175" customWidth="1"/>
    <col min="6" max="6" width="9.140625" style="175" customWidth="1"/>
    <col min="7" max="7" width="5" style="175" customWidth="1"/>
    <col min="8" max="8" width="77.85546875" style="175" customWidth="1"/>
    <col min="9" max="10" width="20" style="175" customWidth="1"/>
    <col min="11" max="11" width="1.7109375" style="175" customWidth="1"/>
  </cols>
  <sheetData>
    <row r="1" spans="2:11" customFormat="1" ht="37.5" customHeight="1" x14ac:dyDescent="0.2"/>
    <row r="2" spans="2:11" customFormat="1" ht="7.5" customHeight="1" x14ac:dyDescent="0.2">
      <c r="B2" s="176"/>
      <c r="C2" s="177"/>
      <c r="D2" s="177"/>
      <c r="E2" s="177"/>
      <c r="F2" s="177"/>
      <c r="G2" s="177"/>
      <c r="H2" s="177"/>
      <c r="I2" s="177"/>
      <c r="J2" s="177"/>
      <c r="K2" s="178"/>
    </row>
    <row r="3" spans="2:11" s="15" customFormat="1" ht="45" customHeight="1" x14ac:dyDescent="0.2">
      <c r="B3" s="179"/>
      <c r="C3" s="304" t="s">
        <v>498</v>
      </c>
      <c r="D3" s="304"/>
      <c r="E3" s="304"/>
      <c r="F3" s="304"/>
      <c r="G3" s="304"/>
      <c r="H3" s="304"/>
      <c r="I3" s="304"/>
      <c r="J3" s="304"/>
      <c r="K3" s="180"/>
    </row>
    <row r="4" spans="2:11" customFormat="1" ht="25.5" customHeight="1" x14ac:dyDescent="0.3">
      <c r="B4" s="181"/>
      <c r="C4" s="309" t="s">
        <v>499</v>
      </c>
      <c r="D4" s="309"/>
      <c r="E4" s="309"/>
      <c r="F4" s="309"/>
      <c r="G4" s="309"/>
      <c r="H4" s="309"/>
      <c r="I4" s="309"/>
      <c r="J4" s="309"/>
      <c r="K4" s="182"/>
    </row>
    <row r="5" spans="2:11" customFormat="1" ht="5.25" customHeight="1" x14ac:dyDescent="0.2">
      <c r="B5" s="181"/>
      <c r="C5" s="183"/>
      <c r="D5" s="183"/>
      <c r="E5" s="183"/>
      <c r="F5" s="183"/>
      <c r="G5" s="183"/>
      <c r="H5" s="183"/>
      <c r="I5" s="183"/>
      <c r="J5" s="183"/>
      <c r="K5" s="182"/>
    </row>
    <row r="6" spans="2:11" customFormat="1" ht="15" customHeight="1" x14ac:dyDescent="0.2">
      <c r="B6" s="181"/>
      <c r="C6" s="308" t="s">
        <v>500</v>
      </c>
      <c r="D6" s="308"/>
      <c r="E6" s="308"/>
      <c r="F6" s="308"/>
      <c r="G6" s="308"/>
      <c r="H6" s="308"/>
      <c r="I6" s="308"/>
      <c r="J6" s="308"/>
      <c r="K6" s="182"/>
    </row>
    <row r="7" spans="2:11" customFormat="1" ht="15" customHeight="1" x14ac:dyDescent="0.2">
      <c r="B7" s="185"/>
      <c r="C7" s="308" t="s">
        <v>501</v>
      </c>
      <c r="D7" s="308"/>
      <c r="E7" s="308"/>
      <c r="F7" s="308"/>
      <c r="G7" s="308"/>
      <c r="H7" s="308"/>
      <c r="I7" s="308"/>
      <c r="J7" s="308"/>
      <c r="K7" s="182"/>
    </row>
    <row r="8" spans="2:11" customFormat="1" ht="12.75" customHeight="1" x14ac:dyDescent="0.2">
      <c r="B8" s="185"/>
      <c r="C8" s="184"/>
      <c r="D8" s="184"/>
      <c r="E8" s="184"/>
      <c r="F8" s="184"/>
      <c r="G8" s="184"/>
      <c r="H8" s="184"/>
      <c r="I8" s="184"/>
      <c r="J8" s="184"/>
      <c r="K8" s="182"/>
    </row>
    <row r="9" spans="2:11" customFormat="1" ht="15" customHeight="1" x14ac:dyDescent="0.2">
      <c r="B9" s="185"/>
      <c r="C9" s="308" t="s">
        <v>502</v>
      </c>
      <c r="D9" s="308"/>
      <c r="E9" s="308"/>
      <c r="F9" s="308"/>
      <c r="G9" s="308"/>
      <c r="H9" s="308"/>
      <c r="I9" s="308"/>
      <c r="J9" s="308"/>
      <c r="K9" s="182"/>
    </row>
    <row r="10" spans="2:11" customFormat="1" ht="15" customHeight="1" x14ac:dyDescent="0.2">
      <c r="B10" s="185"/>
      <c r="C10" s="184"/>
      <c r="D10" s="308" t="s">
        <v>503</v>
      </c>
      <c r="E10" s="308"/>
      <c r="F10" s="308"/>
      <c r="G10" s="308"/>
      <c r="H10" s="308"/>
      <c r="I10" s="308"/>
      <c r="J10" s="308"/>
      <c r="K10" s="182"/>
    </row>
    <row r="11" spans="2:11" customFormat="1" ht="15" customHeight="1" x14ac:dyDescent="0.2">
      <c r="B11" s="185"/>
      <c r="C11" s="186"/>
      <c r="D11" s="308" t="s">
        <v>504</v>
      </c>
      <c r="E11" s="308"/>
      <c r="F11" s="308"/>
      <c r="G11" s="308"/>
      <c r="H11" s="308"/>
      <c r="I11" s="308"/>
      <c r="J11" s="308"/>
      <c r="K11" s="182"/>
    </row>
    <row r="12" spans="2:11" customFormat="1" ht="15" customHeight="1" x14ac:dyDescent="0.2">
      <c r="B12" s="185"/>
      <c r="C12" s="186"/>
      <c r="D12" s="184"/>
      <c r="E12" s="184"/>
      <c r="F12" s="184"/>
      <c r="G12" s="184"/>
      <c r="H12" s="184"/>
      <c r="I12" s="184"/>
      <c r="J12" s="184"/>
      <c r="K12" s="182"/>
    </row>
    <row r="13" spans="2:11" customFormat="1" ht="15" customHeight="1" x14ac:dyDescent="0.2">
      <c r="B13" s="185"/>
      <c r="C13" s="186"/>
      <c r="D13" s="187" t="s">
        <v>505</v>
      </c>
      <c r="E13" s="184"/>
      <c r="F13" s="184"/>
      <c r="G13" s="184"/>
      <c r="H13" s="184"/>
      <c r="I13" s="184"/>
      <c r="J13" s="184"/>
      <c r="K13" s="182"/>
    </row>
    <row r="14" spans="2:11" customFormat="1" ht="12.75" customHeight="1" x14ac:dyDescent="0.2">
      <c r="B14" s="185"/>
      <c r="C14" s="186"/>
      <c r="D14" s="186"/>
      <c r="E14" s="186"/>
      <c r="F14" s="186"/>
      <c r="G14" s="186"/>
      <c r="H14" s="186"/>
      <c r="I14" s="186"/>
      <c r="J14" s="186"/>
      <c r="K14" s="182"/>
    </row>
    <row r="15" spans="2:11" customFormat="1" ht="15" customHeight="1" x14ac:dyDescent="0.2">
      <c r="B15" s="185"/>
      <c r="C15" s="186"/>
      <c r="D15" s="308" t="s">
        <v>506</v>
      </c>
      <c r="E15" s="308"/>
      <c r="F15" s="308"/>
      <c r="G15" s="308"/>
      <c r="H15" s="308"/>
      <c r="I15" s="308"/>
      <c r="J15" s="308"/>
      <c r="K15" s="182"/>
    </row>
    <row r="16" spans="2:11" customFormat="1" ht="15" customHeight="1" x14ac:dyDescent="0.2">
      <c r="B16" s="185"/>
      <c r="C16" s="186"/>
      <c r="D16" s="308" t="s">
        <v>507</v>
      </c>
      <c r="E16" s="308"/>
      <c r="F16" s="308"/>
      <c r="G16" s="308"/>
      <c r="H16" s="308"/>
      <c r="I16" s="308"/>
      <c r="J16" s="308"/>
      <c r="K16" s="182"/>
    </row>
    <row r="17" spans="2:11" customFormat="1" ht="15" customHeight="1" x14ac:dyDescent="0.2">
      <c r="B17" s="185"/>
      <c r="C17" s="186"/>
      <c r="D17" s="308" t="s">
        <v>508</v>
      </c>
      <c r="E17" s="308"/>
      <c r="F17" s="308"/>
      <c r="G17" s="308"/>
      <c r="H17" s="308"/>
      <c r="I17" s="308"/>
      <c r="J17" s="308"/>
      <c r="K17" s="182"/>
    </row>
    <row r="18" spans="2:11" customFormat="1" ht="15" customHeight="1" x14ac:dyDescent="0.2">
      <c r="B18" s="185"/>
      <c r="C18" s="186"/>
      <c r="D18" s="186"/>
      <c r="E18" s="188" t="s">
        <v>81</v>
      </c>
      <c r="F18" s="308" t="s">
        <v>509</v>
      </c>
      <c r="G18" s="308"/>
      <c r="H18" s="308"/>
      <c r="I18" s="308"/>
      <c r="J18" s="308"/>
      <c r="K18" s="182"/>
    </row>
    <row r="19" spans="2:11" customFormat="1" ht="15" customHeight="1" x14ac:dyDescent="0.2">
      <c r="B19" s="185"/>
      <c r="C19" s="186"/>
      <c r="D19" s="186"/>
      <c r="E19" s="188" t="s">
        <v>510</v>
      </c>
      <c r="F19" s="308" t="s">
        <v>511</v>
      </c>
      <c r="G19" s="308"/>
      <c r="H19" s="308"/>
      <c r="I19" s="308"/>
      <c r="J19" s="308"/>
      <c r="K19" s="182"/>
    </row>
    <row r="20" spans="2:11" customFormat="1" ht="15" customHeight="1" x14ac:dyDescent="0.2">
      <c r="B20" s="185"/>
      <c r="C20" s="186"/>
      <c r="D20" s="186"/>
      <c r="E20" s="188" t="s">
        <v>512</v>
      </c>
      <c r="F20" s="308" t="s">
        <v>513</v>
      </c>
      <c r="G20" s="308"/>
      <c r="H20" s="308"/>
      <c r="I20" s="308"/>
      <c r="J20" s="308"/>
      <c r="K20" s="182"/>
    </row>
    <row r="21" spans="2:11" customFormat="1" ht="15" customHeight="1" x14ac:dyDescent="0.2">
      <c r="B21" s="185"/>
      <c r="C21" s="186"/>
      <c r="D21" s="186"/>
      <c r="E21" s="188" t="s">
        <v>514</v>
      </c>
      <c r="F21" s="308" t="s">
        <v>515</v>
      </c>
      <c r="G21" s="308"/>
      <c r="H21" s="308"/>
      <c r="I21" s="308"/>
      <c r="J21" s="308"/>
      <c r="K21" s="182"/>
    </row>
    <row r="22" spans="2:11" customFormat="1" ht="15" customHeight="1" x14ac:dyDescent="0.2">
      <c r="B22" s="185"/>
      <c r="C22" s="186"/>
      <c r="D22" s="186"/>
      <c r="E22" s="188" t="s">
        <v>516</v>
      </c>
      <c r="F22" s="308" t="s">
        <v>517</v>
      </c>
      <c r="G22" s="308"/>
      <c r="H22" s="308"/>
      <c r="I22" s="308"/>
      <c r="J22" s="308"/>
      <c r="K22" s="182"/>
    </row>
    <row r="23" spans="2:11" customFormat="1" ht="15" customHeight="1" x14ac:dyDescent="0.2">
      <c r="B23" s="185"/>
      <c r="C23" s="186"/>
      <c r="D23" s="186"/>
      <c r="E23" s="188" t="s">
        <v>518</v>
      </c>
      <c r="F23" s="308" t="s">
        <v>519</v>
      </c>
      <c r="G23" s="308"/>
      <c r="H23" s="308"/>
      <c r="I23" s="308"/>
      <c r="J23" s="308"/>
      <c r="K23" s="182"/>
    </row>
    <row r="24" spans="2:11" customFormat="1" ht="12.75" customHeight="1" x14ac:dyDescent="0.2">
      <c r="B24" s="185"/>
      <c r="C24" s="186"/>
      <c r="D24" s="186"/>
      <c r="E24" s="186"/>
      <c r="F24" s="186"/>
      <c r="G24" s="186"/>
      <c r="H24" s="186"/>
      <c r="I24" s="186"/>
      <c r="J24" s="186"/>
      <c r="K24" s="182"/>
    </row>
    <row r="25" spans="2:11" customFormat="1" ht="15" customHeight="1" x14ac:dyDescent="0.2">
      <c r="B25" s="185"/>
      <c r="C25" s="308" t="s">
        <v>520</v>
      </c>
      <c r="D25" s="308"/>
      <c r="E25" s="308"/>
      <c r="F25" s="308"/>
      <c r="G25" s="308"/>
      <c r="H25" s="308"/>
      <c r="I25" s="308"/>
      <c r="J25" s="308"/>
      <c r="K25" s="182"/>
    </row>
    <row r="26" spans="2:11" customFormat="1" ht="15" customHeight="1" x14ac:dyDescent="0.2">
      <c r="B26" s="185"/>
      <c r="C26" s="308" t="s">
        <v>521</v>
      </c>
      <c r="D26" s="308"/>
      <c r="E26" s="308"/>
      <c r="F26" s="308"/>
      <c r="G26" s="308"/>
      <c r="H26" s="308"/>
      <c r="I26" s="308"/>
      <c r="J26" s="308"/>
      <c r="K26" s="182"/>
    </row>
    <row r="27" spans="2:11" customFormat="1" ht="15" customHeight="1" x14ac:dyDescent="0.2">
      <c r="B27" s="185"/>
      <c r="C27" s="184"/>
      <c r="D27" s="308" t="s">
        <v>522</v>
      </c>
      <c r="E27" s="308"/>
      <c r="F27" s="308"/>
      <c r="G27" s="308"/>
      <c r="H27" s="308"/>
      <c r="I27" s="308"/>
      <c r="J27" s="308"/>
      <c r="K27" s="182"/>
    </row>
    <row r="28" spans="2:11" customFormat="1" ht="15" customHeight="1" x14ac:dyDescent="0.2">
      <c r="B28" s="185"/>
      <c r="C28" s="186"/>
      <c r="D28" s="308" t="s">
        <v>523</v>
      </c>
      <c r="E28" s="308"/>
      <c r="F28" s="308"/>
      <c r="G28" s="308"/>
      <c r="H28" s="308"/>
      <c r="I28" s="308"/>
      <c r="J28" s="308"/>
      <c r="K28" s="182"/>
    </row>
    <row r="29" spans="2:11" customFormat="1" ht="12.75" customHeight="1" x14ac:dyDescent="0.2">
      <c r="B29" s="185"/>
      <c r="C29" s="186"/>
      <c r="D29" s="186"/>
      <c r="E29" s="186"/>
      <c r="F29" s="186"/>
      <c r="G29" s="186"/>
      <c r="H29" s="186"/>
      <c r="I29" s="186"/>
      <c r="J29" s="186"/>
      <c r="K29" s="182"/>
    </row>
    <row r="30" spans="2:11" customFormat="1" ht="15" customHeight="1" x14ac:dyDescent="0.2">
      <c r="B30" s="185"/>
      <c r="C30" s="186"/>
      <c r="D30" s="308" t="s">
        <v>524</v>
      </c>
      <c r="E30" s="308"/>
      <c r="F30" s="308"/>
      <c r="G30" s="308"/>
      <c r="H30" s="308"/>
      <c r="I30" s="308"/>
      <c r="J30" s="308"/>
      <c r="K30" s="182"/>
    </row>
    <row r="31" spans="2:11" customFormat="1" ht="15" customHeight="1" x14ac:dyDescent="0.2">
      <c r="B31" s="185"/>
      <c r="C31" s="186"/>
      <c r="D31" s="308" t="s">
        <v>525</v>
      </c>
      <c r="E31" s="308"/>
      <c r="F31" s="308"/>
      <c r="G31" s="308"/>
      <c r="H31" s="308"/>
      <c r="I31" s="308"/>
      <c r="J31" s="308"/>
      <c r="K31" s="182"/>
    </row>
    <row r="32" spans="2:11" customFormat="1" ht="12.75" customHeight="1" x14ac:dyDescent="0.2">
      <c r="B32" s="185"/>
      <c r="C32" s="186"/>
      <c r="D32" s="186"/>
      <c r="E32" s="186"/>
      <c r="F32" s="186"/>
      <c r="G32" s="186"/>
      <c r="H32" s="186"/>
      <c r="I32" s="186"/>
      <c r="J32" s="186"/>
      <c r="K32" s="182"/>
    </row>
    <row r="33" spans="2:11" customFormat="1" ht="15" customHeight="1" x14ac:dyDescent="0.2">
      <c r="B33" s="185"/>
      <c r="C33" s="186"/>
      <c r="D33" s="308" t="s">
        <v>526</v>
      </c>
      <c r="E33" s="308"/>
      <c r="F33" s="308"/>
      <c r="G33" s="308"/>
      <c r="H33" s="308"/>
      <c r="I33" s="308"/>
      <c r="J33" s="308"/>
      <c r="K33" s="182"/>
    </row>
    <row r="34" spans="2:11" customFormat="1" ht="15" customHeight="1" x14ac:dyDescent="0.2">
      <c r="B34" s="185"/>
      <c r="C34" s="186"/>
      <c r="D34" s="308" t="s">
        <v>527</v>
      </c>
      <c r="E34" s="308"/>
      <c r="F34" s="308"/>
      <c r="G34" s="308"/>
      <c r="H34" s="308"/>
      <c r="I34" s="308"/>
      <c r="J34" s="308"/>
      <c r="K34" s="182"/>
    </row>
    <row r="35" spans="2:11" customFormat="1" ht="15" customHeight="1" x14ac:dyDescent="0.2">
      <c r="B35" s="185"/>
      <c r="C35" s="186"/>
      <c r="D35" s="308" t="s">
        <v>528</v>
      </c>
      <c r="E35" s="308"/>
      <c r="F35" s="308"/>
      <c r="G35" s="308"/>
      <c r="H35" s="308"/>
      <c r="I35" s="308"/>
      <c r="J35" s="308"/>
      <c r="K35" s="182"/>
    </row>
    <row r="36" spans="2:11" customFormat="1" ht="15" customHeight="1" x14ac:dyDescent="0.2">
      <c r="B36" s="185"/>
      <c r="C36" s="186"/>
      <c r="D36" s="184"/>
      <c r="E36" s="187" t="s">
        <v>108</v>
      </c>
      <c r="F36" s="184"/>
      <c r="G36" s="308" t="s">
        <v>529</v>
      </c>
      <c r="H36" s="308"/>
      <c r="I36" s="308"/>
      <c r="J36" s="308"/>
      <c r="K36" s="182"/>
    </row>
    <row r="37" spans="2:11" customFormat="1" ht="30.75" customHeight="1" x14ac:dyDescent="0.2">
      <c r="B37" s="185"/>
      <c r="C37" s="186"/>
      <c r="D37" s="184"/>
      <c r="E37" s="187" t="s">
        <v>530</v>
      </c>
      <c r="F37" s="184"/>
      <c r="G37" s="308" t="s">
        <v>531</v>
      </c>
      <c r="H37" s="308"/>
      <c r="I37" s="308"/>
      <c r="J37" s="308"/>
      <c r="K37" s="182"/>
    </row>
    <row r="38" spans="2:11" customFormat="1" ht="15" customHeight="1" x14ac:dyDescent="0.2">
      <c r="B38" s="185"/>
      <c r="C38" s="186"/>
      <c r="D38" s="184"/>
      <c r="E38" s="187" t="s">
        <v>55</v>
      </c>
      <c r="F38" s="184"/>
      <c r="G38" s="308" t="s">
        <v>532</v>
      </c>
      <c r="H38" s="308"/>
      <c r="I38" s="308"/>
      <c r="J38" s="308"/>
      <c r="K38" s="182"/>
    </row>
    <row r="39" spans="2:11" customFormat="1" ht="15" customHeight="1" x14ac:dyDescent="0.2">
      <c r="B39" s="185"/>
      <c r="C39" s="186"/>
      <c r="D39" s="184"/>
      <c r="E39" s="187" t="s">
        <v>56</v>
      </c>
      <c r="F39" s="184"/>
      <c r="G39" s="308" t="s">
        <v>533</v>
      </c>
      <c r="H39" s="308"/>
      <c r="I39" s="308"/>
      <c r="J39" s="308"/>
      <c r="K39" s="182"/>
    </row>
    <row r="40" spans="2:11" customFormat="1" ht="15" customHeight="1" x14ac:dyDescent="0.2">
      <c r="B40" s="185"/>
      <c r="C40" s="186"/>
      <c r="D40" s="184"/>
      <c r="E40" s="187" t="s">
        <v>109</v>
      </c>
      <c r="F40" s="184"/>
      <c r="G40" s="308" t="s">
        <v>534</v>
      </c>
      <c r="H40" s="308"/>
      <c r="I40" s="308"/>
      <c r="J40" s="308"/>
      <c r="K40" s="182"/>
    </row>
    <row r="41" spans="2:11" customFormat="1" ht="15" customHeight="1" x14ac:dyDescent="0.2">
      <c r="B41" s="185"/>
      <c r="C41" s="186"/>
      <c r="D41" s="184"/>
      <c r="E41" s="187" t="s">
        <v>110</v>
      </c>
      <c r="F41" s="184"/>
      <c r="G41" s="308" t="s">
        <v>535</v>
      </c>
      <c r="H41" s="308"/>
      <c r="I41" s="308"/>
      <c r="J41" s="308"/>
      <c r="K41" s="182"/>
    </row>
    <row r="42" spans="2:11" customFormat="1" ht="15" customHeight="1" x14ac:dyDescent="0.2">
      <c r="B42" s="185"/>
      <c r="C42" s="186"/>
      <c r="D42" s="184"/>
      <c r="E42" s="187" t="s">
        <v>536</v>
      </c>
      <c r="F42" s="184"/>
      <c r="G42" s="308" t="s">
        <v>537</v>
      </c>
      <c r="H42" s="308"/>
      <c r="I42" s="308"/>
      <c r="J42" s="308"/>
      <c r="K42" s="182"/>
    </row>
    <row r="43" spans="2:11" customFormat="1" ht="15" customHeight="1" x14ac:dyDescent="0.2">
      <c r="B43" s="185"/>
      <c r="C43" s="186"/>
      <c r="D43" s="184"/>
      <c r="E43" s="187"/>
      <c r="F43" s="184"/>
      <c r="G43" s="308" t="s">
        <v>538</v>
      </c>
      <c r="H43" s="308"/>
      <c r="I43" s="308"/>
      <c r="J43" s="308"/>
      <c r="K43" s="182"/>
    </row>
    <row r="44" spans="2:11" customFormat="1" ht="15" customHeight="1" x14ac:dyDescent="0.2">
      <c r="B44" s="185"/>
      <c r="C44" s="186"/>
      <c r="D44" s="184"/>
      <c r="E44" s="187" t="s">
        <v>539</v>
      </c>
      <c r="F44" s="184"/>
      <c r="G44" s="308" t="s">
        <v>540</v>
      </c>
      <c r="H44" s="308"/>
      <c r="I44" s="308"/>
      <c r="J44" s="308"/>
      <c r="K44" s="182"/>
    </row>
    <row r="45" spans="2:11" customFormat="1" ht="15" customHeight="1" x14ac:dyDescent="0.2">
      <c r="B45" s="185"/>
      <c r="C45" s="186"/>
      <c r="D45" s="184"/>
      <c r="E45" s="187" t="s">
        <v>112</v>
      </c>
      <c r="F45" s="184"/>
      <c r="G45" s="308" t="s">
        <v>541</v>
      </c>
      <c r="H45" s="308"/>
      <c r="I45" s="308"/>
      <c r="J45" s="308"/>
      <c r="K45" s="182"/>
    </row>
    <row r="46" spans="2:11" customFormat="1" ht="12.75" customHeight="1" x14ac:dyDescent="0.2">
      <c r="B46" s="185"/>
      <c r="C46" s="186"/>
      <c r="D46" s="184"/>
      <c r="E46" s="184"/>
      <c r="F46" s="184"/>
      <c r="G46" s="184"/>
      <c r="H46" s="184"/>
      <c r="I46" s="184"/>
      <c r="J46" s="184"/>
      <c r="K46" s="182"/>
    </row>
    <row r="47" spans="2:11" customFormat="1" ht="15" customHeight="1" x14ac:dyDescent="0.2">
      <c r="B47" s="185"/>
      <c r="C47" s="186"/>
      <c r="D47" s="308" t="s">
        <v>542</v>
      </c>
      <c r="E47" s="308"/>
      <c r="F47" s="308"/>
      <c r="G47" s="308"/>
      <c r="H47" s="308"/>
      <c r="I47" s="308"/>
      <c r="J47" s="308"/>
      <c r="K47" s="182"/>
    </row>
    <row r="48" spans="2:11" customFormat="1" ht="15" customHeight="1" x14ac:dyDescent="0.2">
      <c r="B48" s="185"/>
      <c r="C48" s="186"/>
      <c r="D48" s="186"/>
      <c r="E48" s="308" t="s">
        <v>543</v>
      </c>
      <c r="F48" s="308"/>
      <c r="G48" s="308"/>
      <c r="H48" s="308"/>
      <c r="I48" s="308"/>
      <c r="J48" s="308"/>
      <c r="K48" s="182"/>
    </row>
    <row r="49" spans="2:11" customFormat="1" ht="15" customHeight="1" x14ac:dyDescent="0.2">
      <c r="B49" s="185"/>
      <c r="C49" s="186"/>
      <c r="D49" s="186"/>
      <c r="E49" s="308" t="s">
        <v>544</v>
      </c>
      <c r="F49" s="308"/>
      <c r="G49" s="308"/>
      <c r="H49" s="308"/>
      <c r="I49" s="308"/>
      <c r="J49" s="308"/>
      <c r="K49" s="182"/>
    </row>
    <row r="50" spans="2:11" customFormat="1" ht="15" customHeight="1" x14ac:dyDescent="0.2">
      <c r="B50" s="185"/>
      <c r="C50" s="186"/>
      <c r="D50" s="186"/>
      <c r="E50" s="308" t="s">
        <v>545</v>
      </c>
      <c r="F50" s="308"/>
      <c r="G50" s="308"/>
      <c r="H50" s="308"/>
      <c r="I50" s="308"/>
      <c r="J50" s="308"/>
      <c r="K50" s="182"/>
    </row>
    <row r="51" spans="2:11" customFormat="1" ht="15" customHeight="1" x14ac:dyDescent="0.2">
      <c r="B51" s="185"/>
      <c r="C51" s="186"/>
      <c r="D51" s="308" t="s">
        <v>546</v>
      </c>
      <c r="E51" s="308"/>
      <c r="F51" s="308"/>
      <c r="G51" s="308"/>
      <c r="H51" s="308"/>
      <c r="I51" s="308"/>
      <c r="J51" s="308"/>
      <c r="K51" s="182"/>
    </row>
    <row r="52" spans="2:11" customFormat="1" ht="25.5" customHeight="1" x14ac:dyDescent="0.3">
      <c r="B52" s="181"/>
      <c r="C52" s="309" t="s">
        <v>547</v>
      </c>
      <c r="D52" s="309"/>
      <c r="E52" s="309"/>
      <c r="F52" s="309"/>
      <c r="G52" s="309"/>
      <c r="H52" s="309"/>
      <c r="I52" s="309"/>
      <c r="J52" s="309"/>
      <c r="K52" s="182"/>
    </row>
    <row r="53" spans="2:11" customFormat="1" ht="5.25" customHeight="1" x14ac:dyDescent="0.2">
      <c r="B53" s="181"/>
      <c r="C53" s="183"/>
      <c r="D53" s="183"/>
      <c r="E53" s="183"/>
      <c r="F53" s="183"/>
      <c r="G53" s="183"/>
      <c r="H53" s="183"/>
      <c r="I53" s="183"/>
      <c r="J53" s="183"/>
      <c r="K53" s="182"/>
    </row>
    <row r="54" spans="2:11" customFormat="1" ht="15" customHeight="1" x14ac:dyDescent="0.2">
      <c r="B54" s="181"/>
      <c r="C54" s="308" t="s">
        <v>548</v>
      </c>
      <c r="D54" s="308"/>
      <c r="E54" s="308"/>
      <c r="F54" s="308"/>
      <c r="G54" s="308"/>
      <c r="H54" s="308"/>
      <c r="I54" s="308"/>
      <c r="J54" s="308"/>
      <c r="K54" s="182"/>
    </row>
    <row r="55" spans="2:11" customFormat="1" ht="15" customHeight="1" x14ac:dyDescent="0.2">
      <c r="B55" s="181"/>
      <c r="C55" s="308" t="s">
        <v>549</v>
      </c>
      <c r="D55" s="308"/>
      <c r="E55" s="308"/>
      <c r="F55" s="308"/>
      <c r="G55" s="308"/>
      <c r="H55" s="308"/>
      <c r="I55" s="308"/>
      <c r="J55" s="308"/>
      <c r="K55" s="182"/>
    </row>
    <row r="56" spans="2:11" customFormat="1" ht="12.75" customHeight="1" x14ac:dyDescent="0.2">
      <c r="B56" s="181"/>
      <c r="C56" s="184"/>
      <c r="D56" s="184"/>
      <c r="E56" s="184"/>
      <c r="F56" s="184"/>
      <c r="G56" s="184"/>
      <c r="H56" s="184"/>
      <c r="I56" s="184"/>
      <c r="J56" s="184"/>
      <c r="K56" s="182"/>
    </row>
    <row r="57" spans="2:11" customFormat="1" ht="15" customHeight="1" x14ac:dyDescent="0.2">
      <c r="B57" s="181"/>
      <c r="C57" s="308" t="s">
        <v>550</v>
      </c>
      <c r="D57" s="308"/>
      <c r="E57" s="308"/>
      <c r="F57" s="308"/>
      <c r="G57" s="308"/>
      <c r="H57" s="308"/>
      <c r="I57" s="308"/>
      <c r="J57" s="308"/>
      <c r="K57" s="182"/>
    </row>
    <row r="58" spans="2:11" customFormat="1" ht="15" customHeight="1" x14ac:dyDescent="0.2">
      <c r="B58" s="181"/>
      <c r="C58" s="186"/>
      <c r="D58" s="308" t="s">
        <v>551</v>
      </c>
      <c r="E58" s="308"/>
      <c r="F58" s="308"/>
      <c r="G58" s="308"/>
      <c r="H58" s="308"/>
      <c r="I58" s="308"/>
      <c r="J58" s="308"/>
      <c r="K58" s="182"/>
    </row>
    <row r="59" spans="2:11" customFormat="1" ht="15" customHeight="1" x14ac:dyDescent="0.2">
      <c r="B59" s="181"/>
      <c r="C59" s="186"/>
      <c r="D59" s="308" t="s">
        <v>552</v>
      </c>
      <c r="E59" s="308"/>
      <c r="F59" s="308"/>
      <c r="G59" s="308"/>
      <c r="H59" s="308"/>
      <c r="I59" s="308"/>
      <c r="J59" s="308"/>
      <c r="K59" s="182"/>
    </row>
    <row r="60" spans="2:11" customFormat="1" ht="15" customHeight="1" x14ac:dyDescent="0.2">
      <c r="B60" s="181"/>
      <c r="C60" s="186"/>
      <c r="D60" s="308" t="s">
        <v>553</v>
      </c>
      <c r="E60" s="308"/>
      <c r="F60" s="308"/>
      <c r="G60" s="308"/>
      <c r="H60" s="308"/>
      <c r="I60" s="308"/>
      <c r="J60" s="308"/>
      <c r="K60" s="182"/>
    </row>
    <row r="61" spans="2:11" customFormat="1" ht="15" customHeight="1" x14ac:dyDescent="0.2">
      <c r="B61" s="181"/>
      <c r="C61" s="186"/>
      <c r="D61" s="308" t="s">
        <v>554</v>
      </c>
      <c r="E61" s="308"/>
      <c r="F61" s="308"/>
      <c r="G61" s="308"/>
      <c r="H61" s="308"/>
      <c r="I61" s="308"/>
      <c r="J61" s="308"/>
      <c r="K61" s="182"/>
    </row>
    <row r="62" spans="2:11" customFormat="1" ht="15" customHeight="1" x14ac:dyDescent="0.2">
      <c r="B62" s="181"/>
      <c r="C62" s="186"/>
      <c r="D62" s="307" t="s">
        <v>555</v>
      </c>
      <c r="E62" s="307"/>
      <c r="F62" s="307"/>
      <c r="G62" s="307"/>
      <c r="H62" s="307"/>
      <c r="I62" s="307"/>
      <c r="J62" s="307"/>
      <c r="K62" s="182"/>
    </row>
    <row r="63" spans="2:11" customFormat="1" ht="15" customHeight="1" x14ac:dyDescent="0.2">
      <c r="B63" s="181"/>
      <c r="C63" s="186"/>
      <c r="D63" s="308" t="s">
        <v>556</v>
      </c>
      <c r="E63" s="308"/>
      <c r="F63" s="308"/>
      <c r="G63" s="308"/>
      <c r="H63" s="308"/>
      <c r="I63" s="308"/>
      <c r="J63" s="308"/>
      <c r="K63" s="182"/>
    </row>
    <row r="64" spans="2:11" customFormat="1" ht="12.75" customHeight="1" x14ac:dyDescent="0.2">
      <c r="B64" s="181"/>
      <c r="C64" s="186"/>
      <c r="D64" s="186"/>
      <c r="E64" s="189"/>
      <c r="F64" s="186"/>
      <c r="G64" s="186"/>
      <c r="H64" s="186"/>
      <c r="I64" s="186"/>
      <c r="J64" s="186"/>
      <c r="K64" s="182"/>
    </row>
    <row r="65" spans="2:11" customFormat="1" ht="15" customHeight="1" x14ac:dyDescent="0.2">
      <c r="B65" s="181"/>
      <c r="C65" s="186"/>
      <c r="D65" s="308" t="s">
        <v>557</v>
      </c>
      <c r="E65" s="308"/>
      <c r="F65" s="308"/>
      <c r="G65" s="308"/>
      <c r="H65" s="308"/>
      <c r="I65" s="308"/>
      <c r="J65" s="308"/>
      <c r="K65" s="182"/>
    </row>
    <row r="66" spans="2:11" customFormat="1" ht="15" customHeight="1" x14ac:dyDescent="0.2">
      <c r="B66" s="181"/>
      <c r="C66" s="186"/>
      <c r="D66" s="307" t="s">
        <v>558</v>
      </c>
      <c r="E66" s="307"/>
      <c r="F66" s="307"/>
      <c r="G66" s="307"/>
      <c r="H66" s="307"/>
      <c r="I66" s="307"/>
      <c r="J66" s="307"/>
      <c r="K66" s="182"/>
    </row>
    <row r="67" spans="2:11" customFormat="1" ht="15" customHeight="1" x14ac:dyDescent="0.2">
      <c r="B67" s="181"/>
      <c r="C67" s="186"/>
      <c r="D67" s="308" t="s">
        <v>559</v>
      </c>
      <c r="E67" s="308"/>
      <c r="F67" s="308"/>
      <c r="G67" s="308"/>
      <c r="H67" s="308"/>
      <c r="I67" s="308"/>
      <c r="J67" s="308"/>
      <c r="K67" s="182"/>
    </row>
    <row r="68" spans="2:11" customFormat="1" ht="15" customHeight="1" x14ac:dyDescent="0.2">
      <c r="B68" s="181"/>
      <c r="C68" s="186"/>
      <c r="D68" s="308" t="s">
        <v>560</v>
      </c>
      <c r="E68" s="308"/>
      <c r="F68" s="308"/>
      <c r="G68" s="308"/>
      <c r="H68" s="308"/>
      <c r="I68" s="308"/>
      <c r="J68" s="308"/>
      <c r="K68" s="182"/>
    </row>
    <row r="69" spans="2:11" customFormat="1" ht="15" customHeight="1" x14ac:dyDescent="0.2">
      <c r="B69" s="181"/>
      <c r="C69" s="186"/>
      <c r="D69" s="308" t="s">
        <v>561</v>
      </c>
      <c r="E69" s="308"/>
      <c r="F69" s="308"/>
      <c r="G69" s="308"/>
      <c r="H69" s="308"/>
      <c r="I69" s="308"/>
      <c r="J69" s="308"/>
      <c r="K69" s="182"/>
    </row>
    <row r="70" spans="2:11" customFormat="1" ht="15" customHeight="1" x14ac:dyDescent="0.2">
      <c r="B70" s="181"/>
      <c r="C70" s="186"/>
      <c r="D70" s="308" t="s">
        <v>562</v>
      </c>
      <c r="E70" s="308"/>
      <c r="F70" s="308"/>
      <c r="G70" s="308"/>
      <c r="H70" s="308"/>
      <c r="I70" s="308"/>
      <c r="J70" s="308"/>
      <c r="K70" s="182"/>
    </row>
    <row r="71" spans="2:11" customFormat="1" ht="12.75" customHeight="1" x14ac:dyDescent="0.2">
      <c r="B71" s="190"/>
      <c r="C71" s="191"/>
      <c r="D71" s="191"/>
      <c r="E71" s="191"/>
      <c r="F71" s="191"/>
      <c r="G71" s="191"/>
      <c r="H71" s="191"/>
      <c r="I71" s="191"/>
      <c r="J71" s="191"/>
      <c r="K71" s="192"/>
    </row>
    <row r="72" spans="2:11" customFormat="1" ht="18.75" customHeight="1" x14ac:dyDescent="0.2">
      <c r="B72" s="193"/>
      <c r="C72" s="193"/>
      <c r="D72" s="193"/>
      <c r="E72" s="193"/>
      <c r="F72" s="193"/>
      <c r="G72" s="193"/>
      <c r="H72" s="193"/>
      <c r="I72" s="193"/>
      <c r="J72" s="193"/>
      <c r="K72" s="194"/>
    </row>
    <row r="73" spans="2:11" customFormat="1" ht="18.75" customHeight="1" x14ac:dyDescent="0.2">
      <c r="B73" s="194"/>
      <c r="C73" s="194"/>
      <c r="D73" s="194"/>
      <c r="E73" s="194"/>
      <c r="F73" s="194"/>
      <c r="G73" s="194"/>
      <c r="H73" s="194"/>
      <c r="I73" s="194"/>
      <c r="J73" s="194"/>
      <c r="K73" s="194"/>
    </row>
    <row r="74" spans="2:11" customFormat="1" ht="7.5" customHeight="1" x14ac:dyDescent="0.2">
      <c r="B74" s="195"/>
      <c r="C74" s="196"/>
      <c r="D74" s="196"/>
      <c r="E74" s="196"/>
      <c r="F74" s="196"/>
      <c r="G74" s="196"/>
      <c r="H74" s="196"/>
      <c r="I74" s="196"/>
      <c r="J74" s="196"/>
      <c r="K74" s="197"/>
    </row>
    <row r="75" spans="2:11" customFormat="1" ht="45" customHeight="1" x14ac:dyDescent="0.2">
      <c r="B75" s="198"/>
      <c r="C75" s="306" t="s">
        <v>563</v>
      </c>
      <c r="D75" s="306"/>
      <c r="E75" s="306"/>
      <c r="F75" s="306"/>
      <c r="G75" s="306"/>
      <c r="H75" s="306"/>
      <c r="I75" s="306"/>
      <c r="J75" s="306"/>
      <c r="K75" s="199"/>
    </row>
    <row r="76" spans="2:11" customFormat="1" ht="17.25" customHeight="1" x14ac:dyDescent="0.2">
      <c r="B76" s="198"/>
      <c r="C76" s="200" t="s">
        <v>564</v>
      </c>
      <c r="D76" s="200"/>
      <c r="E76" s="200"/>
      <c r="F76" s="200" t="s">
        <v>565</v>
      </c>
      <c r="G76" s="201"/>
      <c r="H76" s="200" t="s">
        <v>56</v>
      </c>
      <c r="I76" s="200" t="s">
        <v>59</v>
      </c>
      <c r="J76" s="200" t="s">
        <v>566</v>
      </c>
      <c r="K76" s="199"/>
    </row>
    <row r="77" spans="2:11" customFormat="1" ht="17.25" customHeight="1" x14ac:dyDescent="0.2">
      <c r="B77" s="198"/>
      <c r="C77" s="202" t="s">
        <v>567</v>
      </c>
      <c r="D77" s="202"/>
      <c r="E77" s="202"/>
      <c r="F77" s="203" t="s">
        <v>568</v>
      </c>
      <c r="G77" s="204"/>
      <c r="H77" s="202"/>
      <c r="I77" s="202"/>
      <c r="J77" s="202" t="s">
        <v>569</v>
      </c>
      <c r="K77" s="199"/>
    </row>
    <row r="78" spans="2:11" customFormat="1" ht="5.25" customHeight="1" x14ac:dyDescent="0.2">
      <c r="B78" s="198"/>
      <c r="C78" s="205"/>
      <c r="D78" s="205"/>
      <c r="E78" s="205"/>
      <c r="F78" s="205"/>
      <c r="G78" s="206"/>
      <c r="H78" s="205"/>
      <c r="I78" s="205"/>
      <c r="J78" s="205"/>
      <c r="K78" s="199"/>
    </row>
    <row r="79" spans="2:11" customFormat="1" ht="15" customHeight="1" x14ac:dyDescent="0.2">
      <c r="B79" s="198"/>
      <c r="C79" s="187" t="s">
        <v>55</v>
      </c>
      <c r="D79" s="207"/>
      <c r="E79" s="207"/>
      <c r="F79" s="208" t="s">
        <v>570</v>
      </c>
      <c r="G79" s="209"/>
      <c r="H79" s="187" t="s">
        <v>571</v>
      </c>
      <c r="I79" s="187" t="s">
        <v>572</v>
      </c>
      <c r="J79" s="187">
        <v>20</v>
      </c>
      <c r="K79" s="199"/>
    </row>
    <row r="80" spans="2:11" customFormat="1" ht="15" customHeight="1" x14ac:dyDescent="0.2">
      <c r="B80" s="198"/>
      <c r="C80" s="187" t="s">
        <v>573</v>
      </c>
      <c r="D80" s="187"/>
      <c r="E80" s="187"/>
      <c r="F80" s="208" t="s">
        <v>570</v>
      </c>
      <c r="G80" s="209"/>
      <c r="H80" s="187" t="s">
        <v>574</v>
      </c>
      <c r="I80" s="187" t="s">
        <v>572</v>
      </c>
      <c r="J80" s="187">
        <v>120</v>
      </c>
      <c r="K80" s="199"/>
    </row>
    <row r="81" spans="2:11" customFormat="1" ht="15" customHeight="1" x14ac:dyDescent="0.2">
      <c r="B81" s="210"/>
      <c r="C81" s="187" t="s">
        <v>575</v>
      </c>
      <c r="D81" s="187"/>
      <c r="E81" s="187"/>
      <c r="F81" s="208" t="s">
        <v>576</v>
      </c>
      <c r="G81" s="209"/>
      <c r="H81" s="187" t="s">
        <v>577</v>
      </c>
      <c r="I81" s="187" t="s">
        <v>572</v>
      </c>
      <c r="J81" s="187">
        <v>50</v>
      </c>
      <c r="K81" s="199"/>
    </row>
    <row r="82" spans="2:11" customFormat="1" ht="15" customHeight="1" x14ac:dyDescent="0.2">
      <c r="B82" s="210"/>
      <c r="C82" s="187" t="s">
        <v>578</v>
      </c>
      <c r="D82" s="187"/>
      <c r="E82" s="187"/>
      <c r="F82" s="208" t="s">
        <v>570</v>
      </c>
      <c r="G82" s="209"/>
      <c r="H82" s="187" t="s">
        <v>579</v>
      </c>
      <c r="I82" s="187" t="s">
        <v>580</v>
      </c>
      <c r="J82" s="187"/>
      <c r="K82" s="199"/>
    </row>
    <row r="83" spans="2:11" customFormat="1" ht="15" customHeight="1" x14ac:dyDescent="0.2">
      <c r="B83" s="210"/>
      <c r="C83" s="187" t="s">
        <v>581</v>
      </c>
      <c r="D83" s="187"/>
      <c r="E83" s="187"/>
      <c r="F83" s="208" t="s">
        <v>576</v>
      </c>
      <c r="G83" s="187"/>
      <c r="H83" s="187" t="s">
        <v>582</v>
      </c>
      <c r="I83" s="187" t="s">
        <v>572</v>
      </c>
      <c r="J83" s="187">
        <v>15</v>
      </c>
      <c r="K83" s="199"/>
    </row>
    <row r="84" spans="2:11" customFormat="1" ht="15" customHeight="1" x14ac:dyDescent="0.2">
      <c r="B84" s="210"/>
      <c r="C84" s="187" t="s">
        <v>583</v>
      </c>
      <c r="D84" s="187"/>
      <c r="E84" s="187"/>
      <c r="F84" s="208" t="s">
        <v>576</v>
      </c>
      <c r="G84" s="187"/>
      <c r="H84" s="187" t="s">
        <v>584</v>
      </c>
      <c r="I84" s="187" t="s">
        <v>572</v>
      </c>
      <c r="J84" s="187">
        <v>15</v>
      </c>
      <c r="K84" s="199"/>
    </row>
    <row r="85" spans="2:11" customFormat="1" ht="15" customHeight="1" x14ac:dyDescent="0.2">
      <c r="B85" s="210"/>
      <c r="C85" s="187" t="s">
        <v>585</v>
      </c>
      <c r="D85" s="187"/>
      <c r="E85" s="187"/>
      <c r="F85" s="208" t="s">
        <v>576</v>
      </c>
      <c r="G85" s="187"/>
      <c r="H85" s="187" t="s">
        <v>586</v>
      </c>
      <c r="I85" s="187" t="s">
        <v>572</v>
      </c>
      <c r="J85" s="187">
        <v>20</v>
      </c>
      <c r="K85" s="199"/>
    </row>
    <row r="86" spans="2:11" customFormat="1" ht="15" customHeight="1" x14ac:dyDescent="0.2">
      <c r="B86" s="210"/>
      <c r="C86" s="187" t="s">
        <v>587</v>
      </c>
      <c r="D86" s="187"/>
      <c r="E86" s="187"/>
      <c r="F86" s="208" t="s">
        <v>576</v>
      </c>
      <c r="G86" s="187"/>
      <c r="H86" s="187" t="s">
        <v>588</v>
      </c>
      <c r="I86" s="187" t="s">
        <v>572</v>
      </c>
      <c r="J86" s="187">
        <v>20</v>
      </c>
      <c r="K86" s="199"/>
    </row>
    <row r="87" spans="2:11" customFormat="1" ht="15" customHeight="1" x14ac:dyDescent="0.2">
      <c r="B87" s="210"/>
      <c r="C87" s="187" t="s">
        <v>589</v>
      </c>
      <c r="D87" s="187"/>
      <c r="E87" s="187"/>
      <c r="F87" s="208" t="s">
        <v>576</v>
      </c>
      <c r="G87" s="209"/>
      <c r="H87" s="187" t="s">
        <v>590</v>
      </c>
      <c r="I87" s="187" t="s">
        <v>572</v>
      </c>
      <c r="J87" s="187">
        <v>50</v>
      </c>
      <c r="K87" s="199"/>
    </row>
    <row r="88" spans="2:11" customFormat="1" ht="15" customHeight="1" x14ac:dyDescent="0.2">
      <c r="B88" s="210"/>
      <c r="C88" s="187" t="s">
        <v>591</v>
      </c>
      <c r="D88" s="187"/>
      <c r="E88" s="187"/>
      <c r="F88" s="208" t="s">
        <v>576</v>
      </c>
      <c r="G88" s="209"/>
      <c r="H88" s="187" t="s">
        <v>592</v>
      </c>
      <c r="I88" s="187" t="s">
        <v>572</v>
      </c>
      <c r="J88" s="187">
        <v>20</v>
      </c>
      <c r="K88" s="199"/>
    </row>
    <row r="89" spans="2:11" customFormat="1" ht="15" customHeight="1" x14ac:dyDescent="0.2">
      <c r="B89" s="210"/>
      <c r="C89" s="187" t="s">
        <v>593</v>
      </c>
      <c r="D89" s="187"/>
      <c r="E89" s="187"/>
      <c r="F89" s="208" t="s">
        <v>576</v>
      </c>
      <c r="G89" s="209"/>
      <c r="H89" s="187" t="s">
        <v>594</v>
      </c>
      <c r="I89" s="187" t="s">
        <v>572</v>
      </c>
      <c r="J89" s="187">
        <v>20</v>
      </c>
      <c r="K89" s="199"/>
    </row>
    <row r="90" spans="2:11" customFormat="1" ht="15" customHeight="1" x14ac:dyDescent="0.2">
      <c r="B90" s="210"/>
      <c r="C90" s="187" t="s">
        <v>595</v>
      </c>
      <c r="D90" s="187"/>
      <c r="E90" s="187"/>
      <c r="F90" s="208" t="s">
        <v>576</v>
      </c>
      <c r="G90" s="209"/>
      <c r="H90" s="187" t="s">
        <v>596</v>
      </c>
      <c r="I90" s="187" t="s">
        <v>572</v>
      </c>
      <c r="J90" s="187">
        <v>50</v>
      </c>
      <c r="K90" s="199"/>
    </row>
    <row r="91" spans="2:11" customFormat="1" ht="15" customHeight="1" x14ac:dyDescent="0.2">
      <c r="B91" s="210"/>
      <c r="C91" s="187" t="s">
        <v>597</v>
      </c>
      <c r="D91" s="187"/>
      <c r="E91" s="187"/>
      <c r="F91" s="208" t="s">
        <v>576</v>
      </c>
      <c r="G91" s="209"/>
      <c r="H91" s="187" t="s">
        <v>597</v>
      </c>
      <c r="I91" s="187" t="s">
        <v>572</v>
      </c>
      <c r="J91" s="187">
        <v>50</v>
      </c>
      <c r="K91" s="199"/>
    </row>
    <row r="92" spans="2:11" customFormat="1" ht="15" customHeight="1" x14ac:dyDescent="0.2">
      <c r="B92" s="210"/>
      <c r="C92" s="187" t="s">
        <v>598</v>
      </c>
      <c r="D92" s="187"/>
      <c r="E92" s="187"/>
      <c r="F92" s="208" t="s">
        <v>576</v>
      </c>
      <c r="G92" s="209"/>
      <c r="H92" s="187" t="s">
        <v>599</v>
      </c>
      <c r="I92" s="187" t="s">
        <v>572</v>
      </c>
      <c r="J92" s="187">
        <v>255</v>
      </c>
      <c r="K92" s="199"/>
    </row>
    <row r="93" spans="2:11" customFormat="1" ht="15" customHeight="1" x14ac:dyDescent="0.2">
      <c r="B93" s="210"/>
      <c r="C93" s="187" t="s">
        <v>600</v>
      </c>
      <c r="D93" s="187"/>
      <c r="E93" s="187"/>
      <c r="F93" s="208" t="s">
        <v>570</v>
      </c>
      <c r="G93" s="209"/>
      <c r="H93" s="187" t="s">
        <v>601</v>
      </c>
      <c r="I93" s="187" t="s">
        <v>602</v>
      </c>
      <c r="J93" s="187"/>
      <c r="K93" s="199"/>
    </row>
    <row r="94" spans="2:11" customFormat="1" ht="15" customHeight="1" x14ac:dyDescent="0.2">
      <c r="B94" s="210"/>
      <c r="C94" s="187" t="s">
        <v>603</v>
      </c>
      <c r="D94" s="187"/>
      <c r="E94" s="187"/>
      <c r="F94" s="208" t="s">
        <v>570</v>
      </c>
      <c r="G94" s="209"/>
      <c r="H94" s="187" t="s">
        <v>604</v>
      </c>
      <c r="I94" s="187" t="s">
        <v>605</v>
      </c>
      <c r="J94" s="187"/>
      <c r="K94" s="199"/>
    </row>
    <row r="95" spans="2:11" customFormat="1" ht="15" customHeight="1" x14ac:dyDescent="0.2">
      <c r="B95" s="210"/>
      <c r="C95" s="187" t="s">
        <v>606</v>
      </c>
      <c r="D95" s="187"/>
      <c r="E95" s="187"/>
      <c r="F95" s="208" t="s">
        <v>570</v>
      </c>
      <c r="G95" s="209"/>
      <c r="H95" s="187" t="s">
        <v>606</v>
      </c>
      <c r="I95" s="187" t="s">
        <v>605</v>
      </c>
      <c r="J95" s="187"/>
      <c r="K95" s="199"/>
    </row>
    <row r="96" spans="2:11" customFormat="1" ht="15" customHeight="1" x14ac:dyDescent="0.2">
      <c r="B96" s="210"/>
      <c r="C96" s="187" t="s">
        <v>40</v>
      </c>
      <c r="D96" s="187"/>
      <c r="E96" s="187"/>
      <c r="F96" s="208" t="s">
        <v>570</v>
      </c>
      <c r="G96" s="209"/>
      <c r="H96" s="187" t="s">
        <v>607</v>
      </c>
      <c r="I96" s="187" t="s">
        <v>605</v>
      </c>
      <c r="J96" s="187"/>
      <c r="K96" s="199"/>
    </row>
    <row r="97" spans="2:11" customFormat="1" ht="15" customHeight="1" x14ac:dyDescent="0.2">
      <c r="B97" s="210"/>
      <c r="C97" s="187" t="s">
        <v>50</v>
      </c>
      <c r="D97" s="187"/>
      <c r="E97" s="187"/>
      <c r="F97" s="208" t="s">
        <v>570</v>
      </c>
      <c r="G97" s="209"/>
      <c r="H97" s="187" t="s">
        <v>608</v>
      </c>
      <c r="I97" s="187" t="s">
        <v>605</v>
      </c>
      <c r="J97" s="187"/>
      <c r="K97" s="199"/>
    </row>
    <row r="98" spans="2:11" customFormat="1" ht="15" customHeight="1" x14ac:dyDescent="0.2">
      <c r="B98" s="211"/>
      <c r="C98" s="212"/>
      <c r="D98" s="212"/>
      <c r="E98" s="212"/>
      <c r="F98" s="212"/>
      <c r="G98" s="212"/>
      <c r="H98" s="212"/>
      <c r="I98" s="212"/>
      <c r="J98" s="212"/>
      <c r="K98" s="213"/>
    </row>
    <row r="99" spans="2:11" customFormat="1" ht="18.75" customHeight="1" x14ac:dyDescent="0.2">
      <c r="B99" s="214"/>
      <c r="C99" s="215"/>
      <c r="D99" s="215"/>
      <c r="E99" s="215"/>
      <c r="F99" s="215"/>
      <c r="G99" s="215"/>
      <c r="H99" s="215"/>
      <c r="I99" s="215"/>
      <c r="J99" s="215"/>
      <c r="K99" s="214"/>
    </row>
    <row r="100" spans="2:11" customFormat="1" ht="18.75" customHeight="1" x14ac:dyDescent="0.2"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</row>
    <row r="101" spans="2:11" customFormat="1" ht="7.5" customHeight="1" x14ac:dyDescent="0.2">
      <c r="B101" s="195"/>
      <c r="C101" s="196"/>
      <c r="D101" s="196"/>
      <c r="E101" s="196"/>
      <c r="F101" s="196"/>
      <c r="G101" s="196"/>
      <c r="H101" s="196"/>
      <c r="I101" s="196"/>
      <c r="J101" s="196"/>
      <c r="K101" s="197"/>
    </row>
    <row r="102" spans="2:11" customFormat="1" ht="45" customHeight="1" x14ac:dyDescent="0.2">
      <c r="B102" s="198"/>
      <c r="C102" s="306" t="s">
        <v>609</v>
      </c>
      <c r="D102" s="306"/>
      <c r="E102" s="306"/>
      <c r="F102" s="306"/>
      <c r="G102" s="306"/>
      <c r="H102" s="306"/>
      <c r="I102" s="306"/>
      <c r="J102" s="306"/>
      <c r="K102" s="199"/>
    </row>
    <row r="103" spans="2:11" customFormat="1" ht="17.25" customHeight="1" x14ac:dyDescent="0.2">
      <c r="B103" s="198"/>
      <c r="C103" s="200" t="s">
        <v>564</v>
      </c>
      <c r="D103" s="200"/>
      <c r="E103" s="200"/>
      <c r="F103" s="200" t="s">
        <v>565</v>
      </c>
      <c r="G103" s="201"/>
      <c r="H103" s="200" t="s">
        <v>56</v>
      </c>
      <c r="I103" s="200" t="s">
        <v>59</v>
      </c>
      <c r="J103" s="200" t="s">
        <v>566</v>
      </c>
      <c r="K103" s="199"/>
    </row>
    <row r="104" spans="2:11" customFormat="1" ht="17.25" customHeight="1" x14ac:dyDescent="0.2">
      <c r="B104" s="198"/>
      <c r="C104" s="202" t="s">
        <v>567</v>
      </c>
      <c r="D104" s="202"/>
      <c r="E104" s="202"/>
      <c r="F104" s="203" t="s">
        <v>568</v>
      </c>
      <c r="G104" s="204"/>
      <c r="H104" s="202"/>
      <c r="I104" s="202"/>
      <c r="J104" s="202" t="s">
        <v>569</v>
      </c>
      <c r="K104" s="199"/>
    </row>
    <row r="105" spans="2:11" customFormat="1" ht="5.25" customHeight="1" x14ac:dyDescent="0.2">
      <c r="B105" s="198"/>
      <c r="C105" s="200"/>
      <c r="D105" s="200"/>
      <c r="E105" s="200"/>
      <c r="F105" s="200"/>
      <c r="G105" s="216"/>
      <c r="H105" s="200"/>
      <c r="I105" s="200"/>
      <c r="J105" s="200"/>
      <c r="K105" s="199"/>
    </row>
    <row r="106" spans="2:11" customFormat="1" ht="15" customHeight="1" x14ac:dyDescent="0.2">
      <c r="B106" s="198"/>
      <c r="C106" s="187" t="s">
        <v>55</v>
      </c>
      <c r="D106" s="207"/>
      <c r="E106" s="207"/>
      <c r="F106" s="208" t="s">
        <v>570</v>
      </c>
      <c r="G106" s="187"/>
      <c r="H106" s="187" t="s">
        <v>610</v>
      </c>
      <c r="I106" s="187" t="s">
        <v>572</v>
      </c>
      <c r="J106" s="187">
        <v>20</v>
      </c>
      <c r="K106" s="199"/>
    </row>
    <row r="107" spans="2:11" customFormat="1" ht="15" customHeight="1" x14ac:dyDescent="0.2">
      <c r="B107" s="198"/>
      <c r="C107" s="187" t="s">
        <v>573</v>
      </c>
      <c r="D107" s="187"/>
      <c r="E107" s="187"/>
      <c r="F107" s="208" t="s">
        <v>570</v>
      </c>
      <c r="G107" s="187"/>
      <c r="H107" s="187" t="s">
        <v>610</v>
      </c>
      <c r="I107" s="187" t="s">
        <v>572</v>
      </c>
      <c r="J107" s="187">
        <v>120</v>
      </c>
      <c r="K107" s="199"/>
    </row>
    <row r="108" spans="2:11" customFormat="1" ht="15" customHeight="1" x14ac:dyDescent="0.2">
      <c r="B108" s="210"/>
      <c r="C108" s="187" t="s">
        <v>575</v>
      </c>
      <c r="D108" s="187"/>
      <c r="E108" s="187"/>
      <c r="F108" s="208" t="s">
        <v>576</v>
      </c>
      <c r="G108" s="187"/>
      <c r="H108" s="187" t="s">
        <v>610</v>
      </c>
      <c r="I108" s="187" t="s">
        <v>572</v>
      </c>
      <c r="J108" s="187">
        <v>50</v>
      </c>
      <c r="K108" s="199"/>
    </row>
    <row r="109" spans="2:11" customFormat="1" ht="15" customHeight="1" x14ac:dyDescent="0.2">
      <c r="B109" s="210"/>
      <c r="C109" s="187" t="s">
        <v>578</v>
      </c>
      <c r="D109" s="187"/>
      <c r="E109" s="187"/>
      <c r="F109" s="208" t="s">
        <v>570</v>
      </c>
      <c r="G109" s="187"/>
      <c r="H109" s="187" t="s">
        <v>610</v>
      </c>
      <c r="I109" s="187" t="s">
        <v>580</v>
      </c>
      <c r="J109" s="187"/>
      <c r="K109" s="199"/>
    </row>
    <row r="110" spans="2:11" customFormat="1" ht="15" customHeight="1" x14ac:dyDescent="0.2">
      <c r="B110" s="210"/>
      <c r="C110" s="187" t="s">
        <v>589</v>
      </c>
      <c r="D110" s="187"/>
      <c r="E110" s="187"/>
      <c r="F110" s="208" t="s">
        <v>576</v>
      </c>
      <c r="G110" s="187"/>
      <c r="H110" s="187" t="s">
        <v>610</v>
      </c>
      <c r="I110" s="187" t="s">
        <v>572</v>
      </c>
      <c r="J110" s="187">
        <v>50</v>
      </c>
      <c r="K110" s="199"/>
    </row>
    <row r="111" spans="2:11" customFormat="1" ht="15" customHeight="1" x14ac:dyDescent="0.2">
      <c r="B111" s="210"/>
      <c r="C111" s="187" t="s">
        <v>597</v>
      </c>
      <c r="D111" s="187"/>
      <c r="E111" s="187"/>
      <c r="F111" s="208" t="s">
        <v>576</v>
      </c>
      <c r="G111" s="187"/>
      <c r="H111" s="187" t="s">
        <v>610</v>
      </c>
      <c r="I111" s="187" t="s">
        <v>572</v>
      </c>
      <c r="J111" s="187">
        <v>50</v>
      </c>
      <c r="K111" s="199"/>
    </row>
    <row r="112" spans="2:11" customFormat="1" ht="15" customHeight="1" x14ac:dyDescent="0.2">
      <c r="B112" s="210"/>
      <c r="C112" s="187" t="s">
        <v>595</v>
      </c>
      <c r="D112" s="187"/>
      <c r="E112" s="187"/>
      <c r="F112" s="208" t="s">
        <v>576</v>
      </c>
      <c r="G112" s="187"/>
      <c r="H112" s="187" t="s">
        <v>610</v>
      </c>
      <c r="I112" s="187" t="s">
        <v>572</v>
      </c>
      <c r="J112" s="187">
        <v>50</v>
      </c>
      <c r="K112" s="199"/>
    </row>
    <row r="113" spans="2:11" customFormat="1" ht="15" customHeight="1" x14ac:dyDescent="0.2">
      <c r="B113" s="210"/>
      <c r="C113" s="187" t="s">
        <v>55</v>
      </c>
      <c r="D113" s="187"/>
      <c r="E113" s="187"/>
      <c r="F113" s="208" t="s">
        <v>570</v>
      </c>
      <c r="G113" s="187"/>
      <c r="H113" s="187" t="s">
        <v>611</v>
      </c>
      <c r="I113" s="187" t="s">
        <v>572</v>
      </c>
      <c r="J113" s="187">
        <v>20</v>
      </c>
      <c r="K113" s="199"/>
    </row>
    <row r="114" spans="2:11" customFormat="1" ht="15" customHeight="1" x14ac:dyDescent="0.2">
      <c r="B114" s="210"/>
      <c r="C114" s="187" t="s">
        <v>612</v>
      </c>
      <c r="D114" s="187"/>
      <c r="E114" s="187"/>
      <c r="F114" s="208" t="s">
        <v>570</v>
      </c>
      <c r="G114" s="187"/>
      <c r="H114" s="187" t="s">
        <v>613</v>
      </c>
      <c r="I114" s="187" t="s">
        <v>572</v>
      </c>
      <c r="J114" s="187">
        <v>120</v>
      </c>
      <c r="K114" s="199"/>
    </row>
    <row r="115" spans="2:11" customFormat="1" ht="15" customHeight="1" x14ac:dyDescent="0.2">
      <c r="B115" s="210"/>
      <c r="C115" s="187" t="s">
        <v>40</v>
      </c>
      <c r="D115" s="187"/>
      <c r="E115" s="187"/>
      <c r="F115" s="208" t="s">
        <v>570</v>
      </c>
      <c r="G115" s="187"/>
      <c r="H115" s="187" t="s">
        <v>614</v>
      </c>
      <c r="I115" s="187" t="s">
        <v>605</v>
      </c>
      <c r="J115" s="187"/>
      <c r="K115" s="199"/>
    </row>
    <row r="116" spans="2:11" customFormat="1" ht="15" customHeight="1" x14ac:dyDescent="0.2">
      <c r="B116" s="210"/>
      <c r="C116" s="187" t="s">
        <v>50</v>
      </c>
      <c r="D116" s="187"/>
      <c r="E116" s="187"/>
      <c r="F116" s="208" t="s">
        <v>570</v>
      </c>
      <c r="G116" s="187"/>
      <c r="H116" s="187" t="s">
        <v>615</v>
      </c>
      <c r="I116" s="187" t="s">
        <v>605</v>
      </c>
      <c r="J116" s="187"/>
      <c r="K116" s="199"/>
    </row>
    <row r="117" spans="2:11" customFormat="1" ht="15" customHeight="1" x14ac:dyDescent="0.2">
      <c r="B117" s="210"/>
      <c r="C117" s="187" t="s">
        <v>59</v>
      </c>
      <c r="D117" s="187"/>
      <c r="E117" s="187"/>
      <c r="F117" s="208" t="s">
        <v>570</v>
      </c>
      <c r="G117" s="187"/>
      <c r="H117" s="187" t="s">
        <v>616</v>
      </c>
      <c r="I117" s="187" t="s">
        <v>617</v>
      </c>
      <c r="J117" s="187"/>
      <c r="K117" s="199"/>
    </row>
    <row r="118" spans="2:11" customFormat="1" ht="15" customHeight="1" x14ac:dyDescent="0.2">
      <c r="B118" s="211"/>
      <c r="C118" s="217"/>
      <c r="D118" s="217"/>
      <c r="E118" s="217"/>
      <c r="F118" s="217"/>
      <c r="G118" s="217"/>
      <c r="H118" s="217"/>
      <c r="I118" s="217"/>
      <c r="J118" s="217"/>
      <c r="K118" s="213"/>
    </row>
    <row r="119" spans="2:11" customFormat="1" ht="18.75" customHeight="1" x14ac:dyDescent="0.2">
      <c r="B119" s="218"/>
      <c r="C119" s="219"/>
      <c r="D119" s="219"/>
      <c r="E119" s="219"/>
      <c r="F119" s="220"/>
      <c r="G119" s="219"/>
      <c r="H119" s="219"/>
      <c r="I119" s="219"/>
      <c r="J119" s="219"/>
      <c r="K119" s="218"/>
    </row>
    <row r="120" spans="2:11" customFormat="1" ht="18.75" customHeight="1" x14ac:dyDescent="0.2"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</row>
    <row r="121" spans="2:11" customFormat="1" ht="7.5" customHeight="1" x14ac:dyDescent="0.2">
      <c r="B121" s="221"/>
      <c r="C121" s="222"/>
      <c r="D121" s="222"/>
      <c r="E121" s="222"/>
      <c r="F121" s="222"/>
      <c r="G121" s="222"/>
      <c r="H121" s="222"/>
      <c r="I121" s="222"/>
      <c r="J121" s="222"/>
      <c r="K121" s="223"/>
    </row>
    <row r="122" spans="2:11" customFormat="1" ht="45" customHeight="1" x14ac:dyDescent="0.2">
      <c r="B122" s="224"/>
      <c r="C122" s="304" t="s">
        <v>618</v>
      </c>
      <c r="D122" s="304"/>
      <c r="E122" s="304"/>
      <c r="F122" s="304"/>
      <c r="G122" s="304"/>
      <c r="H122" s="304"/>
      <c r="I122" s="304"/>
      <c r="J122" s="304"/>
      <c r="K122" s="225"/>
    </row>
    <row r="123" spans="2:11" customFormat="1" ht="17.25" customHeight="1" x14ac:dyDescent="0.2">
      <c r="B123" s="226"/>
      <c r="C123" s="200" t="s">
        <v>564</v>
      </c>
      <c r="D123" s="200"/>
      <c r="E123" s="200"/>
      <c r="F123" s="200" t="s">
        <v>565</v>
      </c>
      <c r="G123" s="201"/>
      <c r="H123" s="200" t="s">
        <v>56</v>
      </c>
      <c r="I123" s="200" t="s">
        <v>59</v>
      </c>
      <c r="J123" s="200" t="s">
        <v>566</v>
      </c>
      <c r="K123" s="227"/>
    </row>
    <row r="124" spans="2:11" customFormat="1" ht="17.25" customHeight="1" x14ac:dyDescent="0.2">
      <c r="B124" s="226"/>
      <c r="C124" s="202" t="s">
        <v>567</v>
      </c>
      <c r="D124" s="202"/>
      <c r="E124" s="202"/>
      <c r="F124" s="203" t="s">
        <v>568</v>
      </c>
      <c r="G124" s="204"/>
      <c r="H124" s="202"/>
      <c r="I124" s="202"/>
      <c r="J124" s="202" t="s">
        <v>569</v>
      </c>
      <c r="K124" s="227"/>
    </row>
    <row r="125" spans="2:11" customFormat="1" ht="5.25" customHeight="1" x14ac:dyDescent="0.2">
      <c r="B125" s="228"/>
      <c r="C125" s="205"/>
      <c r="D125" s="205"/>
      <c r="E125" s="205"/>
      <c r="F125" s="205"/>
      <c r="G125" s="229"/>
      <c r="H125" s="205"/>
      <c r="I125" s="205"/>
      <c r="J125" s="205"/>
      <c r="K125" s="230"/>
    </row>
    <row r="126" spans="2:11" customFormat="1" ht="15" customHeight="1" x14ac:dyDescent="0.2">
      <c r="B126" s="228"/>
      <c r="C126" s="187" t="s">
        <v>573</v>
      </c>
      <c r="D126" s="207"/>
      <c r="E126" s="207"/>
      <c r="F126" s="208" t="s">
        <v>570</v>
      </c>
      <c r="G126" s="187"/>
      <c r="H126" s="187" t="s">
        <v>610</v>
      </c>
      <c r="I126" s="187" t="s">
        <v>572</v>
      </c>
      <c r="J126" s="187">
        <v>120</v>
      </c>
      <c r="K126" s="231"/>
    </row>
    <row r="127" spans="2:11" customFormat="1" ht="15" customHeight="1" x14ac:dyDescent="0.2">
      <c r="B127" s="228"/>
      <c r="C127" s="187" t="s">
        <v>619</v>
      </c>
      <c r="D127" s="187"/>
      <c r="E127" s="187"/>
      <c r="F127" s="208" t="s">
        <v>570</v>
      </c>
      <c r="G127" s="187"/>
      <c r="H127" s="187" t="s">
        <v>620</v>
      </c>
      <c r="I127" s="187" t="s">
        <v>572</v>
      </c>
      <c r="J127" s="187" t="s">
        <v>621</v>
      </c>
      <c r="K127" s="231"/>
    </row>
    <row r="128" spans="2:11" customFormat="1" ht="15" customHeight="1" x14ac:dyDescent="0.2">
      <c r="B128" s="228"/>
      <c r="C128" s="187" t="s">
        <v>518</v>
      </c>
      <c r="D128" s="187"/>
      <c r="E128" s="187"/>
      <c r="F128" s="208" t="s">
        <v>570</v>
      </c>
      <c r="G128" s="187"/>
      <c r="H128" s="187" t="s">
        <v>622</v>
      </c>
      <c r="I128" s="187" t="s">
        <v>572</v>
      </c>
      <c r="J128" s="187" t="s">
        <v>621</v>
      </c>
      <c r="K128" s="231"/>
    </row>
    <row r="129" spans="2:11" customFormat="1" ht="15" customHeight="1" x14ac:dyDescent="0.2">
      <c r="B129" s="228"/>
      <c r="C129" s="187" t="s">
        <v>581</v>
      </c>
      <c r="D129" s="187"/>
      <c r="E129" s="187"/>
      <c r="F129" s="208" t="s">
        <v>576</v>
      </c>
      <c r="G129" s="187"/>
      <c r="H129" s="187" t="s">
        <v>582</v>
      </c>
      <c r="I129" s="187" t="s">
        <v>572</v>
      </c>
      <c r="J129" s="187">
        <v>15</v>
      </c>
      <c r="K129" s="231"/>
    </row>
    <row r="130" spans="2:11" customFormat="1" ht="15" customHeight="1" x14ac:dyDescent="0.2">
      <c r="B130" s="228"/>
      <c r="C130" s="187" t="s">
        <v>583</v>
      </c>
      <c r="D130" s="187"/>
      <c r="E130" s="187"/>
      <c r="F130" s="208" t="s">
        <v>576</v>
      </c>
      <c r="G130" s="187"/>
      <c r="H130" s="187" t="s">
        <v>584</v>
      </c>
      <c r="I130" s="187" t="s">
        <v>572</v>
      </c>
      <c r="J130" s="187">
        <v>15</v>
      </c>
      <c r="K130" s="231"/>
    </row>
    <row r="131" spans="2:11" customFormat="1" ht="15" customHeight="1" x14ac:dyDescent="0.2">
      <c r="B131" s="228"/>
      <c r="C131" s="187" t="s">
        <v>585</v>
      </c>
      <c r="D131" s="187"/>
      <c r="E131" s="187"/>
      <c r="F131" s="208" t="s">
        <v>576</v>
      </c>
      <c r="G131" s="187"/>
      <c r="H131" s="187" t="s">
        <v>586</v>
      </c>
      <c r="I131" s="187" t="s">
        <v>572</v>
      </c>
      <c r="J131" s="187">
        <v>20</v>
      </c>
      <c r="K131" s="231"/>
    </row>
    <row r="132" spans="2:11" customFormat="1" ht="15" customHeight="1" x14ac:dyDescent="0.2">
      <c r="B132" s="228"/>
      <c r="C132" s="187" t="s">
        <v>587</v>
      </c>
      <c r="D132" s="187"/>
      <c r="E132" s="187"/>
      <c r="F132" s="208" t="s">
        <v>576</v>
      </c>
      <c r="G132" s="187"/>
      <c r="H132" s="187" t="s">
        <v>588</v>
      </c>
      <c r="I132" s="187" t="s">
        <v>572</v>
      </c>
      <c r="J132" s="187">
        <v>20</v>
      </c>
      <c r="K132" s="231"/>
    </row>
    <row r="133" spans="2:11" customFormat="1" ht="15" customHeight="1" x14ac:dyDescent="0.2">
      <c r="B133" s="228"/>
      <c r="C133" s="187" t="s">
        <v>575</v>
      </c>
      <c r="D133" s="187"/>
      <c r="E133" s="187"/>
      <c r="F133" s="208" t="s">
        <v>576</v>
      </c>
      <c r="G133" s="187"/>
      <c r="H133" s="187" t="s">
        <v>610</v>
      </c>
      <c r="I133" s="187" t="s">
        <v>572</v>
      </c>
      <c r="J133" s="187">
        <v>50</v>
      </c>
      <c r="K133" s="231"/>
    </row>
    <row r="134" spans="2:11" customFormat="1" ht="15" customHeight="1" x14ac:dyDescent="0.2">
      <c r="B134" s="228"/>
      <c r="C134" s="187" t="s">
        <v>589</v>
      </c>
      <c r="D134" s="187"/>
      <c r="E134" s="187"/>
      <c r="F134" s="208" t="s">
        <v>576</v>
      </c>
      <c r="G134" s="187"/>
      <c r="H134" s="187" t="s">
        <v>610</v>
      </c>
      <c r="I134" s="187" t="s">
        <v>572</v>
      </c>
      <c r="J134" s="187">
        <v>50</v>
      </c>
      <c r="K134" s="231"/>
    </row>
    <row r="135" spans="2:11" customFormat="1" ht="15" customHeight="1" x14ac:dyDescent="0.2">
      <c r="B135" s="228"/>
      <c r="C135" s="187" t="s">
        <v>595</v>
      </c>
      <c r="D135" s="187"/>
      <c r="E135" s="187"/>
      <c r="F135" s="208" t="s">
        <v>576</v>
      </c>
      <c r="G135" s="187"/>
      <c r="H135" s="187" t="s">
        <v>610</v>
      </c>
      <c r="I135" s="187" t="s">
        <v>572</v>
      </c>
      <c r="J135" s="187">
        <v>50</v>
      </c>
      <c r="K135" s="231"/>
    </row>
    <row r="136" spans="2:11" customFormat="1" ht="15" customHeight="1" x14ac:dyDescent="0.2">
      <c r="B136" s="228"/>
      <c r="C136" s="187" t="s">
        <v>597</v>
      </c>
      <c r="D136" s="187"/>
      <c r="E136" s="187"/>
      <c r="F136" s="208" t="s">
        <v>576</v>
      </c>
      <c r="G136" s="187"/>
      <c r="H136" s="187" t="s">
        <v>610</v>
      </c>
      <c r="I136" s="187" t="s">
        <v>572</v>
      </c>
      <c r="J136" s="187">
        <v>50</v>
      </c>
      <c r="K136" s="231"/>
    </row>
    <row r="137" spans="2:11" customFormat="1" ht="15" customHeight="1" x14ac:dyDescent="0.2">
      <c r="B137" s="228"/>
      <c r="C137" s="187" t="s">
        <v>598</v>
      </c>
      <c r="D137" s="187"/>
      <c r="E137" s="187"/>
      <c r="F137" s="208" t="s">
        <v>576</v>
      </c>
      <c r="G137" s="187"/>
      <c r="H137" s="187" t="s">
        <v>623</v>
      </c>
      <c r="I137" s="187" t="s">
        <v>572</v>
      </c>
      <c r="J137" s="187">
        <v>255</v>
      </c>
      <c r="K137" s="231"/>
    </row>
    <row r="138" spans="2:11" customFormat="1" ht="15" customHeight="1" x14ac:dyDescent="0.2">
      <c r="B138" s="228"/>
      <c r="C138" s="187" t="s">
        <v>600</v>
      </c>
      <c r="D138" s="187"/>
      <c r="E138" s="187"/>
      <c r="F138" s="208" t="s">
        <v>570</v>
      </c>
      <c r="G138" s="187"/>
      <c r="H138" s="187" t="s">
        <v>624</v>
      </c>
      <c r="I138" s="187" t="s">
        <v>602</v>
      </c>
      <c r="J138" s="187"/>
      <c r="K138" s="231"/>
    </row>
    <row r="139" spans="2:11" customFormat="1" ht="15" customHeight="1" x14ac:dyDescent="0.2">
      <c r="B139" s="228"/>
      <c r="C139" s="187" t="s">
        <v>603</v>
      </c>
      <c r="D139" s="187"/>
      <c r="E139" s="187"/>
      <c r="F139" s="208" t="s">
        <v>570</v>
      </c>
      <c r="G139" s="187"/>
      <c r="H139" s="187" t="s">
        <v>625</v>
      </c>
      <c r="I139" s="187" t="s">
        <v>605</v>
      </c>
      <c r="J139" s="187"/>
      <c r="K139" s="231"/>
    </row>
    <row r="140" spans="2:11" customFormat="1" ht="15" customHeight="1" x14ac:dyDescent="0.2">
      <c r="B140" s="228"/>
      <c r="C140" s="187" t="s">
        <v>606</v>
      </c>
      <c r="D140" s="187"/>
      <c r="E140" s="187"/>
      <c r="F140" s="208" t="s">
        <v>570</v>
      </c>
      <c r="G140" s="187"/>
      <c r="H140" s="187" t="s">
        <v>606</v>
      </c>
      <c r="I140" s="187" t="s">
        <v>605</v>
      </c>
      <c r="J140" s="187"/>
      <c r="K140" s="231"/>
    </row>
    <row r="141" spans="2:11" customFormat="1" ht="15" customHeight="1" x14ac:dyDescent="0.2">
      <c r="B141" s="228"/>
      <c r="C141" s="187" t="s">
        <v>40</v>
      </c>
      <c r="D141" s="187"/>
      <c r="E141" s="187"/>
      <c r="F141" s="208" t="s">
        <v>570</v>
      </c>
      <c r="G141" s="187"/>
      <c r="H141" s="187" t="s">
        <v>626</v>
      </c>
      <c r="I141" s="187" t="s">
        <v>605</v>
      </c>
      <c r="J141" s="187"/>
      <c r="K141" s="231"/>
    </row>
    <row r="142" spans="2:11" customFormat="1" ht="15" customHeight="1" x14ac:dyDescent="0.2">
      <c r="B142" s="228"/>
      <c r="C142" s="187" t="s">
        <v>627</v>
      </c>
      <c r="D142" s="187"/>
      <c r="E142" s="187"/>
      <c r="F142" s="208" t="s">
        <v>570</v>
      </c>
      <c r="G142" s="187"/>
      <c r="H142" s="187" t="s">
        <v>628</v>
      </c>
      <c r="I142" s="187" t="s">
        <v>605</v>
      </c>
      <c r="J142" s="187"/>
      <c r="K142" s="231"/>
    </row>
    <row r="143" spans="2:11" customFormat="1" ht="15" customHeight="1" x14ac:dyDescent="0.2">
      <c r="B143" s="232"/>
      <c r="C143" s="233"/>
      <c r="D143" s="233"/>
      <c r="E143" s="233"/>
      <c r="F143" s="233"/>
      <c r="G143" s="233"/>
      <c r="H143" s="233"/>
      <c r="I143" s="233"/>
      <c r="J143" s="233"/>
      <c r="K143" s="234"/>
    </row>
    <row r="144" spans="2:11" customFormat="1" ht="18.75" customHeight="1" x14ac:dyDescent="0.2">
      <c r="B144" s="219"/>
      <c r="C144" s="219"/>
      <c r="D144" s="219"/>
      <c r="E144" s="219"/>
      <c r="F144" s="220"/>
      <c r="G144" s="219"/>
      <c r="H144" s="219"/>
      <c r="I144" s="219"/>
      <c r="J144" s="219"/>
      <c r="K144" s="219"/>
    </row>
    <row r="145" spans="2:11" customFormat="1" ht="18.75" customHeight="1" x14ac:dyDescent="0.2">
      <c r="B145" s="194"/>
      <c r="C145" s="194"/>
      <c r="D145" s="194"/>
      <c r="E145" s="194"/>
      <c r="F145" s="194"/>
      <c r="G145" s="194"/>
      <c r="H145" s="194"/>
      <c r="I145" s="194"/>
      <c r="J145" s="194"/>
      <c r="K145" s="194"/>
    </row>
    <row r="146" spans="2:11" customFormat="1" ht="7.5" customHeight="1" x14ac:dyDescent="0.2">
      <c r="B146" s="195"/>
      <c r="C146" s="196"/>
      <c r="D146" s="196"/>
      <c r="E146" s="196"/>
      <c r="F146" s="196"/>
      <c r="G146" s="196"/>
      <c r="H146" s="196"/>
      <c r="I146" s="196"/>
      <c r="J146" s="196"/>
      <c r="K146" s="197"/>
    </row>
    <row r="147" spans="2:11" customFormat="1" ht="45" customHeight="1" x14ac:dyDescent="0.2">
      <c r="B147" s="198"/>
      <c r="C147" s="306" t="s">
        <v>629</v>
      </c>
      <c r="D147" s="306"/>
      <c r="E147" s="306"/>
      <c r="F147" s="306"/>
      <c r="G147" s="306"/>
      <c r="H147" s="306"/>
      <c r="I147" s="306"/>
      <c r="J147" s="306"/>
      <c r="K147" s="199"/>
    </row>
    <row r="148" spans="2:11" customFormat="1" ht="17.25" customHeight="1" x14ac:dyDescent="0.2">
      <c r="B148" s="198"/>
      <c r="C148" s="200" t="s">
        <v>564</v>
      </c>
      <c r="D148" s="200"/>
      <c r="E148" s="200"/>
      <c r="F148" s="200" t="s">
        <v>565</v>
      </c>
      <c r="G148" s="201"/>
      <c r="H148" s="200" t="s">
        <v>56</v>
      </c>
      <c r="I148" s="200" t="s">
        <v>59</v>
      </c>
      <c r="J148" s="200" t="s">
        <v>566</v>
      </c>
      <c r="K148" s="199"/>
    </row>
    <row r="149" spans="2:11" customFormat="1" ht="17.25" customHeight="1" x14ac:dyDescent="0.2">
      <c r="B149" s="198"/>
      <c r="C149" s="202" t="s">
        <v>567</v>
      </c>
      <c r="D149" s="202"/>
      <c r="E149" s="202"/>
      <c r="F149" s="203" t="s">
        <v>568</v>
      </c>
      <c r="G149" s="204"/>
      <c r="H149" s="202"/>
      <c r="I149" s="202"/>
      <c r="J149" s="202" t="s">
        <v>569</v>
      </c>
      <c r="K149" s="199"/>
    </row>
    <row r="150" spans="2:11" customFormat="1" ht="5.25" customHeight="1" x14ac:dyDescent="0.2">
      <c r="B150" s="210"/>
      <c r="C150" s="205"/>
      <c r="D150" s="205"/>
      <c r="E150" s="205"/>
      <c r="F150" s="205"/>
      <c r="G150" s="206"/>
      <c r="H150" s="205"/>
      <c r="I150" s="205"/>
      <c r="J150" s="205"/>
      <c r="K150" s="231"/>
    </row>
    <row r="151" spans="2:11" customFormat="1" ht="15" customHeight="1" x14ac:dyDescent="0.2">
      <c r="B151" s="210"/>
      <c r="C151" s="235" t="s">
        <v>573</v>
      </c>
      <c r="D151" s="187"/>
      <c r="E151" s="187"/>
      <c r="F151" s="236" t="s">
        <v>570</v>
      </c>
      <c r="G151" s="187"/>
      <c r="H151" s="235" t="s">
        <v>610</v>
      </c>
      <c r="I151" s="235" t="s">
        <v>572</v>
      </c>
      <c r="J151" s="235">
        <v>120</v>
      </c>
      <c r="K151" s="231"/>
    </row>
    <row r="152" spans="2:11" customFormat="1" ht="15" customHeight="1" x14ac:dyDescent="0.2">
      <c r="B152" s="210"/>
      <c r="C152" s="235" t="s">
        <v>619</v>
      </c>
      <c r="D152" s="187"/>
      <c r="E152" s="187"/>
      <c r="F152" s="236" t="s">
        <v>570</v>
      </c>
      <c r="G152" s="187"/>
      <c r="H152" s="235" t="s">
        <v>630</v>
      </c>
      <c r="I152" s="235" t="s">
        <v>572</v>
      </c>
      <c r="J152" s="235" t="s">
        <v>621</v>
      </c>
      <c r="K152" s="231"/>
    </row>
    <row r="153" spans="2:11" customFormat="1" ht="15" customHeight="1" x14ac:dyDescent="0.2">
      <c r="B153" s="210"/>
      <c r="C153" s="235" t="s">
        <v>518</v>
      </c>
      <c r="D153" s="187"/>
      <c r="E153" s="187"/>
      <c r="F153" s="236" t="s">
        <v>570</v>
      </c>
      <c r="G153" s="187"/>
      <c r="H153" s="235" t="s">
        <v>631</v>
      </c>
      <c r="I153" s="235" t="s">
        <v>572</v>
      </c>
      <c r="J153" s="235" t="s">
        <v>621</v>
      </c>
      <c r="K153" s="231"/>
    </row>
    <row r="154" spans="2:11" customFormat="1" ht="15" customHeight="1" x14ac:dyDescent="0.2">
      <c r="B154" s="210"/>
      <c r="C154" s="235" t="s">
        <v>575</v>
      </c>
      <c r="D154" s="187"/>
      <c r="E154" s="187"/>
      <c r="F154" s="236" t="s">
        <v>576</v>
      </c>
      <c r="G154" s="187"/>
      <c r="H154" s="235" t="s">
        <v>610</v>
      </c>
      <c r="I154" s="235" t="s">
        <v>572</v>
      </c>
      <c r="J154" s="235">
        <v>50</v>
      </c>
      <c r="K154" s="231"/>
    </row>
    <row r="155" spans="2:11" customFormat="1" ht="15" customHeight="1" x14ac:dyDescent="0.2">
      <c r="B155" s="210"/>
      <c r="C155" s="235" t="s">
        <v>578</v>
      </c>
      <c r="D155" s="187"/>
      <c r="E155" s="187"/>
      <c r="F155" s="236" t="s">
        <v>570</v>
      </c>
      <c r="G155" s="187"/>
      <c r="H155" s="235" t="s">
        <v>610</v>
      </c>
      <c r="I155" s="235" t="s">
        <v>580</v>
      </c>
      <c r="J155" s="235"/>
      <c r="K155" s="231"/>
    </row>
    <row r="156" spans="2:11" customFormat="1" ht="15" customHeight="1" x14ac:dyDescent="0.2">
      <c r="B156" s="210"/>
      <c r="C156" s="235" t="s">
        <v>589</v>
      </c>
      <c r="D156" s="187"/>
      <c r="E156" s="187"/>
      <c r="F156" s="236" t="s">
        <v>576</v>
      </c>
      <c r="G156" s="187"/>
      <c r="H156" s="235" t="s">
        <v>610</v>
      </c>
      <c r="I156" s="235" t="s">
        <v>572</v>
      </c>
      <c r="J156" s="235">
        <v>50</v>
      </c>
      <c r="K156" s="231"/>
    </row>
    <row r="157" spans="2:11" customFormat="1" ht="15" customHeight="1" x14ac:dyDescent="0.2">
      <c r="B157" s="210"/>
      <c r="C157" s="235" t="s">
        <v>597</v>
      </c>
      <c r="D157" s="187"/>
      <c r="E157" s="187"/>
      <c r="F157" s="236" t="s">
        <v>576</v>
      </c>
      <c r="G157" s="187"/>
      <c r="H157" s="235" t="s">
        <v>610</v>
      </c>
      <c r="I157" s="235" t="s">
        <v>572</v>
      </c>
      <c r="J157" s="235">
        <v>50</v>
      </c>
      <c r="K157" s="231"/>
    </row>
    <row r="158" spans="2:11" customFormat="1" ht="15" customHeight="1" x14ac:dyDescent="0.2">
      <c r="B158" s="210"/>
      <c r="C158" s="235" t="s">
        <v>595</v>
      </c>
      <c r="D158" s="187"/>
      <c r="E158" s="187"/>
      <c r="F158" s="236" t="s">
        <v>576</v>
      </c>
      <c r="G158" s="187"/>
      <c r="H158" s="235" t="s">
        <v>610</v>
      </c>
      <c r="I158" s="235" t="s">
        <v>572</v>
      </c>
      <c r="J158" s="235">
        <v>50</v>
      </c>
      <c r="K158" s="231"/>
    </row>
    <row r="159" spans="2:11" customFormat="1" ht="15" customHeight="1" x14ac:dyDescent="0.2">
      <c r="B159" s="210"/>
      <c r="C159" s="235" t="s">
        <v>89</v>
      </c>
      <c r="D159" s="187"/>
      <c r="E159" s="187"/>
      <c r="F159" s="236" t="s">
        <v>570</v>
      </c>
      <c r="G159" s="187"/>
      <c r="H159" s="235" t="s">
        <v>632</v>
      </c>
      <c r="I159" s="235" t="s">
        <v>572</v>
      </c>
      <c r="J159" s="235" t="s">
        <v>633</v>
      </c>
      <c r="K159" s="231"/>
    </row>
    <row r="160" spans="2:11" customFormat="1" ht="15" customHeight="1" x14ac:dyDescent="0.2">
      <c r="B160" s="210"/>
      <c r="C160" s="235" t="s">
        <v>634</v>
      </c>
      <c r="D160" s="187"/>
      <c r="E160" s="187"/>
      <c r="F160" s="236" t="s">
        <v>570</v>
      </c>
      <c r="G160" s="187"/>
      <c r="H160" s="235" t="s">
        <v>635</v>
      </c>
      <c r="I160" s="235" t="s">
        <v>605</v>
      </c>
      <c r="J160" s="235"/>
      <c r="K160" s="231"/>
    </row>
    <row r="161" spans="2:11" customFormat="1" ht="15" customHeight="1" x14ac:dyDescent="0.2">
      <c r="B161" s="237"/>
      <c r="C161" s="217"/>
      <c r="D161" s="217"/>
      <c r="E161" s="217"/>
      <c r="F161" s="217"/>
      <c r="G161" s="217"/>
      <c r="H161" s="217"/>
      <c r="I161" s="217"/>
      <c r="J161" s="217"/>
      <c r="K161" s="238"/>
    </row>
    <row r="162" spans="2:11" customFormat="1" ht="18.75" customHeight="1" x14ac:dyDescent="0.2">
      <c r="B162" s="219"/>
      <c r="C162" s="229"/>
      <c r="D162" s="229"/>
      <c r="E162" s="229"/>
      <c r="F162" s="239"/>
      <c r="G162" s="229"/>
      <c r="H162" s="229"/>
      <c r="I162" s="229"/>
      <c r="J162" s="229"/>
      <c r="K162" s="219"/>
    </row>
    <row r="163" spans="2:11" customFormat="1" ht="18.75" customHeight="1" x14ac:dyDescent="0.2">
      <c r="B163" s="194"/>
      <c r="C163" s="194"/>
      <c r="D163" s="194"/>
      <c r="E163" s="194"/>
      <c r="F163" s="194"/>
      <c r="G163" s="194"/>
      <c r="H163" s="194"/>
      <c r="I163" s="194"/>
      <c r="J163" s="194"/>
      <c r="K163" s="194"/>
    </row>
    <row r="164" spans="2:11" customFormat="1" ht="7.5" customHeight="1" x14ac:dyDescent="0.2">
      <c r="B164" s="176"/>
      <c r="C164" s="177"/>
      <c r="D164" s="177"/>
      <c r="E164" s="177"/>
      <c r="F164" s="177"/>
      <c r="G164" s="177"/>
      <c r="H164" s="177"/>
      <c r="I164" s="177"/>
      <c r="J164" s="177"/>
      <c r="K164" s="178"/>
    </row>
    <row r="165" spans="2:11" customFormat="1" ht="45" customHeight="1" x14ac:dyDescent="0.2">
      <c r="B165" s="179"/>
      <c r="C165" s="304" t="s">
        <v>636</v>
      </c>
      <c r="D165" s="304"/>
      <c r="E165" s="304"/>
      <c r="F165" s="304"/>
      <c r="G165" s="304"/>
      <c r="H165" s="304"/>
      <c r="I165" s="304"/>
      <c r="J165" s="304"/>
      <c r="K165" s="180"/>
    </row>
    <row r="166" spans="2:11" customFormat="1" ht="17.25" customHeight="1" x14ac:dyDescent="0.2">
      <c r="B166" s="179"/>
      <c r="C166" s="200" t="s">
        <v>564</v>
      </c>
      <c r="D166" s="200"/>
      <c r="E166" s="200"/>
      <c r="F166" s="200" t="s">
        <v>565</v>
      </c>
      <c r="G166" s="240"/>
      <c r="H166" s="241" t="s">
        <v>56</v>
      </c>
      <c r="I166" s="241" t="s">
        <v>59</v>
      </c>
      <c r="J166" s="200" t="s">
        <v>566</v>
      </c>
      <c r="K166" s="180"/>
    </row>
    <row r="167" spans="2:11" customFormat="1" ht="17.25" customHeight="1" x14ac:dyDescent="0.2">
      <c r="B167" s="181"/>
      <c r="C167" s="202" t="s">
        <v>567</v>
      </c>
      <c r="D167" s="202"/>
      <c r="E167" s="202"/>
      <c r="F167" s="203" t="s">
        <v>568</v>
      </c>
      <c r="G167" s="242"/>
      <c r="H167" s="243"/>
      <c r="I167" s="243"/>
      <c r="J167" s="202" t="s">
        <v>569</v>
      </c>
      <c r="K167" s="182"/>
    </row>
    <row r="168" spans="2:11" customFormat="1" ht="5.25" customHeight="1" x14ac:dyDescent="0.2">
      <c r="B168" s="210"/>
      <c r="C168" s="205"/>
      <c r="D168" s="205"/>
      <c r="E168" s="205"/>
      <c r="F168" s="205"/>
      <c r="G168" s="206"/>
      <c r="H168" s="205"/>
      <c r="I168" s="205"/>
      <c r="J168" s="205"/>
      <c r="K168" s="231"/>
    </row>
    <row r="169" spans="2:11" customFormat="1" ht="15" customHeight="1" x14ac:dyDescent="0.2">
      <c r="B169" s="210"/>
      <c r="C169" s="187" t="s">
        <v>573</v>
      </c>
      <c r="D169" s="187"/>
      <c r="E169" s="187"/>
      <c r="F169" s="208" t="s">
        <v>570</v>
      </c>
      <c r="G169" s="187"/>
      <c r="H169" s="187" t="s">
        <v>610</v>
      </c>
      <c r="I169" s="187" t="s">
        <v>572</v>
      </c>
      <c r="J169" s="187">
        <v>120</v>
      </c>
      <c r="K169" s="231"/>
    </row>
    <row r="170" spans="2:11" customFormat="1" ht="15" customHeight="1" x14ac:dyDescent="0.2">
      <c r="B170" s="210"/>
      <c r="C170" s="187" t="s">
        <v>619</v>
      </c>
      <c r="D170" s="187"/>
      <c r="E170" s="187"/>
      <c r="F170" s="208" t="s">
        <v>570</v>
      </c>
      <c r="G170" s="187"/>
      <c r="H170" s="187" t="s">
        <v>620</v>
      </c>
      <c r="I170" s="187" t="s">
        <v>572</v>
      </c>
      <c r="J170" s="187" t="s">
        <v>621</v>
      </c>
      <c r="K170" s="231"/>
    </row>
    <row r="171" spans="2:11" customFormat="1" ht="15" customHeight="1" x14ac:dyDescent="0.2">
      <c r="B171" s="210"/>
      <c r="C171" s="187" t="s">
        <v>518</v>
      </c>
      <c r="D171" s="187"/>
      <c r="E171" s="187"/>
      <c r="F171" s="208" t="s">
        <v>570</v>
      </c>
      <c r="G171" s="187"/>
      <c r="H171" s="187" t="s">
        <v>637</v>
      </c>
      <c r="I171" s="187" t="s">
        <v>572</v>
      </c>
      <c r="J171" s="187" t="s">
        <v>621</v>
      </c>
      <c r="K171" s="231"/>
    </row>
    <row r="172" spans="2:11" customFormat="1" ht="15" customHeight="1" x14ac:dyDescent="0.2">
      <c r="B172" s="210"/>
      <c r="C172" s="187" t="s">
        <v>575</v>
      </c>
      <c r="D172" s="187"/>
      <c r="E172" s="187"/>
      <c r="F172" s="208" t="s">
        <v>576</v>
      </c>
      <c r="G172" s="187"/>
      <c r="H172" s="187" t="s">
        <v>637</v>
      </c>
      <c r="I172" s="187" t="s">
        <v>572</v>
      </c>
      <c r="J172" s="187">
        <v>50</v>
      </c>
      <c r="K172" s="231"/>
    </row>
    <row r="173" spans="2:11" customFormat="1" ht="15" customHeight="1" x14ac:dyDescent="0.2">
      <c r="B173" s="210"/>
      <c r="C173" s="187" t="s">
        <v>578</v>
      </c>
      <c r="D173" s="187"/>
      <c r="E173" s="187"/>
      <c r="F173" s="208" t="s">
        <v>570</v>
      </c>
      <c r="G173" s="187"/>
      <c r="H173" s="187" t="s">
        <v>637</v>
      </c>
      <c r="I173" s="187" t="s">
        <v>580</v>
      </c>
      <c r="J173" s="187"/>
      <c r="K173" s="231"/>
    </row>
    <row r="174" spans="2:11" customFormat="1" ht="15" customHeight="1" x14ac:dyDescent="0.2">
      <c r="B174" s="210"/>
      <c r="C174" s="187" t="s">
        <v>589</v>
      </c>
      <c r="D174" s="187"/>
      <c r="E174" s="187"/>
      <c r="F174" s="208" t="s">
        <v>576</v>
      </c>
      <c r="G174" s="187"/>
      <c r="H174" s="187" t="s">
        <v>637</v>
      </c>
      <c r="I174" s="187" t="s">
        <v>572</v>
      </c>
      <c r="J174" s="187">
        <v>50</v>
      </c>
      <c r="K174" s="231"/>
    </row>
    <row r="175" spans="2:11" customFormat="1" ht="15" customHeight="1" x14ac:dyDescent="0.2">
      <c r="B175" s="210"/>
      <c r="C175" s="187" t="s">
        <v>597</v>
      </c>
      <c r="D175" s="187"/>
      <c r="E175" s="187"/>
      <c r="F175" s="208" t="s">
        <v>576</v>
      </c>
      <c r="G175" s="187"/>
      <c r="H175" s="187" t="s">
        <v>637</v>
      </c>
      <c r="I175" s="187" t="s">
        <v>572</v>
      </c>
      <c r="J175" s="187">
        <v>50</v>
      </c>
      <c r="K175" s="231"/>
    </row>
    <row r="176" spans="2:11" customFormat="1" ht="15" customHeight="1" x14ac:dyDescent="0.2">
      <c r="B176" s="210"/>
      <c r="C176" s="187" t="s">
        <v>595</v>
      </c>
      <c r="D176" s="187"/>
      <c r="E176" s="187"/>
      <c r="F176" s="208" t="s">
        <v>576</v>
      </c>
      <c r="G176" s="187"/>
      <c r="H176" s="187" t="s">
        <v>637</v>
      </c>
      <c r="I176" s="187" t="s">
        <v>572</v>
      </c>
      <c r="J176" s="187">
        <v>50</v>
      </c>
      <c r="K176" s="231"/>
    </row>
    <row r="177" spans="2:11" customFormat="1" ht="15" customHeight="1" x14ac:dyDescent="0.2">
      <c r="B177" s="210"/>
      <c r="C177" s="187" t="s">
        <v>108</v>
      </c>
      <c r="D177" s="187"/>
      <c r="E177" s="187"/>
      <c r="F177" s="208" t="s">
        <v>570</v>
      </c>
      <c r="G177" s="187"/>
      <c r="H177" s="187" t="s">
        <v>638</v>
      </c>
      <c r="I177" s="187" t="s">
        <v>639</v>
      </c>
      <c r="J177" s="187"/>
      <c r="K177" s="231"/>
    </row>
    <row r="178" spans="2:11" customFormat="1" ht="15" customHeight="1" x14ac:dyDescent="0.2">
      <c r="B178" s="210"/>
      <c r="C178" s="187" t="s">
        <v>59</v>
      </c>
      <c r="D178" s="187"/>
      <c r="E178" s="187"/>
      <c r="F178" s="208" t="s">
        <v>570</v>
      </c>
      <c r="G178" s="187"/>
      <c r="H178" s="187" t="s">
        <v>640</v>
      </c>
      <c r="I178" s="187" t="s">
        <v>641</v>
      </c>
      <c r="J178" s="187">
        <v>1</v>
      </c>
      <c r="K178" s="231"/>
    </row>
    <row r="179" spans="2:11" customFormat="1" ht="15" customHeight="1" x14ac:dyDescent="0.2">
      <c r="B179" s="210"/>
      <c r="C179" s="187" t="s">
        <v>55</v>
      </c>
      <c r="D179" s="187"/>
      <c r="E179" s="187"/>
      <c r="F179" s="208" t="s">
        <v>570</v>
      </c>
      <c r="G179" s="187"/>
      <c r="H179" s="187" t="s">
        <v>642</v>
      </c>
      <c r="I179" s="187" t="s">
        <v>572</v>
      </c>
      <c r="J179" s="187">
        <v>20</v>
      </c>
      <c r="K179" s="231"/>
    </row>
    <row r="180" spans="2:11" customFormat="1" ht="15" customHeight="1" x14ac:dyDescent="0.2">
      <c r="B180" s="210"/>
      <c r="C180" s="187" t="s">
        <v>56</v>
      </c>
      <c r="D180" s="187"/>
      <c r="E180" s="187"/>
      <c r="F180" s="208" t="s">
        <v>570</v>
      </c>
      <c r="G180" s="187"/>
      <c r="H180" s="187" t="s">
        <v>643</v>
      </c>
      <c r="I180" s="187" t="s">
        <v>572</v>
      </c>
      <c r="J180" s="187">
        <v>255</v>
      </c>
      <c r="K180" s="231"/>
    </row>
    <row r="181" spans="2:11" customFormat="1" ht="15" customHeight="1" x14ac:dyDescent="0.2">
      <c r="B181" s="210"/>
      <c r="C181" s="187" t="s">
        <v>109</v>
      </c>
      <c r="D181" s="187"/>
      <c r="E181" s="187"/>
      <c r="F181" s="208" t="s">
        <v>570</v>
      </c>
      <c r="G181" s="187"/>
      <c r="H181" s="187" t="s">
        <v>534</v>
      </c>
      <c r="I181" s="187" t="s">
        <v>572</v>
      </c>
      <c r="J181" s="187">
        <v>10</v>
      </c>
      <c r="K181" s="231"/>
    </row>
    <row r="182" spans="2:11" customFormat="1" ht="15" customHeight="1" x14ac:dyDescent="0.2">
      <c r="B182" s="210"/>
      <c r="C182" s="187" t="s">
        <v>110</v>
      </c>
      <c r="D182" s="187"/>
      <c r="E182" s="187"/>
      <c r="F182" s="208" t="s">
        <v>570</v>
      </c>
      <c r="G182" s="187"/>
      <c r="H182" s="187" t="s">
        <v>644</v>
      </c>
      <c r="I182" s="187" t="s">
        <v>605</v>
      </c>
      <c r="J182" s="187"/>
      <c r="K182" s="231"/>
    </row>
    <row r="183" spans="2:11" customFormat="1" ht="15" customHeight="1" x14ac:dyDescent="0.2">
      <c r="B183" s="210"/>
      <c r="C183" s="187" t="s">
        <v>645</v>
      </c>
      <c r="D183" s="187"/>
      <c r="E183" s="187"/>
      <c r="F183" s="208" t="s">
        <v>570</v>
      </c>
      <c r="G183" s="187"/>
      <c r="H183" s="187" t="s">
        <v>646</v>
      </c>
      <c r="I183" s="187" t="s">
        <v>605</v>
      </c>
      <c r="J183" s="187"/>
      <c r="K183" s="231"/>
    </row>
    <row r="184" spans="2:11" customFormat="1" ht="15" customHeight="1" x14ac:dyDescent="0.2">
      <c r="B184" s="210"/>
      <c r="C184" s="187" t="s">
        <v>634</v>
      </c>
      <c r="D184" s="187"/>
      <c r="E184" s="187"/>
      <c r="F184" s="208" t="s">
        <v>570</v>
      </c>
      <c r="G184" s="187"/>
      <c r="H184" s="187" t="s">
        <v>647</v>
      </c>
      <c r="I184" s="187" t="s">
        <v>605</v>
      </c>
      <c r="J184" s="187"/>
      <c r="K184" s="231"/>
    </row>
    <row r="185" spans="2:11" customFormat="1" ht="15" customHeight="1" x14ac:dyDescent="0.2">
      <c r="B185" s="210"/>
      <c r="C185" s="187" t="s">
        <v>112</v>
      </c>
      <c r="D185" s="187"/>
      <c r="E185" s="187"/>
      <c r="F185" s="208" t="s">
        <v>576</v>
      </c>
      <c r="G185" s="187"/>
      <c r="H185" s="187" t="s">
        <v>648</v>
      </c>
      <c r="I185" s="187" t="s">
        <v>572</v>
      </c>
      <c r="J185" s="187">
        <v>50</v>
      </c>
      <c r="K185" s="231"/>
    </row>
    <row r="186" spans="2:11" customFormat="1" ht="15" customHeight="1" x14ac:dyDescent="0.2">
      <c r="B186" s="210"/>
      <c r="C186" s="187" t="s">
        <v>649</v>
      </c>
      <c r="D186" s="187"/>
      <c r="E186" s="187"/>
      <c r="F186" s="208" t="s">
        <v>576</v>
      </c>
      <c r="G186" s="187"/>
      <c r="H186" s="187" t="s">
        <v>650</v>
      </c>
      <c r="I186" s="187" t="s">
        <v>651</v>
      </c>
      <c r="J186" s="187"/>
      <c r="K186" s="231"/>
    </row>
    <row r="187" spans="2:11" customFormat="1" ht="15" customHeight="1" x14ac:dyDescent="0.2">
      <c r="B187" s="210"/>
      <c r="C187" s="187" t="s">
        <v>652</v>
      </c>
      <c r="D187" s="187"/>
      <c r="E187" s="187"/>
      <c r="F187" s="208" t="s">
        <v>576</v>
      </c>
      <c r="G187" s="187"/>
      <c r="H187" s="187" t="s">
        <v>653</v>
      </c>
      <c r="I187" s="187" t="s">
        <v>651</v>
      </c>
      <c r="J187" s="187"/>
      <c r="K187" s="231"/>
    </row>
    <row r="188" spans="2:11" customFormat="1" ht="15" customHeight="1" x14ac:dyDescent="0.2">
      <c r="B188" s="210"/>
      <c r="C188" s="187" t="s">
        <v>654</v>
      </c>
      <c r="D188" s="187"/>
      <c r="E188" s="187"/>
      <c r="F188" s="208" t="s">
        <v>576</v>
      </c>
      <c r="G188" s="187"/>
      <c r="H188" s="187" t="s">
        <v>655</v>
      </c>
      <c r="I188" s="187" t="s">
        <v>651</v>
      </c>
      <c r="J188" s="187"/>
      <c r="K188" s="231"/>
    </row>
    <row r="189" spans="2:11" customFormat="1" ht="15" customHeight="1" x14ac:dyDescent="0.2">
      <c r="B189" s="210"/>
      <c r="C189" s="244" t="s">
        <v>656</v>
      </c>
      <c r="D189" s="187"/>
      <c r="E189" s="187"/>
      <c r="F189" s="208" t="s">
        <v>576</v>
      </c>
      <c r="G189" s="187"/>
      <c r="H189" s="187" t="s">
        <v>657</v>
      </c>
      <c r="I189" s="187" t="s">
        <v>658</v>
      </c>
      <c r="J189" s="245" t="s">
        <v>659</v>
      </c>
      <c r="K189" s="231"/>
    </row>
    <row r="190" spans="2:11" customFormat="1" ht="15" customHeight="1" x14ac:dyDescent="0.2">
      <c r="B190" s="246"/>
      <c r="C190" s="247" t="s">
        <v>660</v>
      </c>
      <c r="D190" s="248"/>
      <c r="E190" s="248"/>
      <c r="F190" s="249" t="s">
        <v>576</v>
      </c>
      <c r="G190" s="248"/>
      <c r="H190" s="248" t="s">
        <v>661</v>
      </c>
      <c r="I190" s="248" t="s">
        <v>658</v>
      </c>
      <c r="J190" s="250" t="s">
        <v>659</v>
      </c>
      <c r="K190" s="251"/>
    </row>
    <row r="191" spans="2:11" customFormat="1" ht="15" customHeight="1" x14ac:dyDescent="0.2">
      <c r="B191" s="210"/>
      <c r="C191" s="244" t="s">
        <v>44</v>
      </c>
      <c r="D191" s="187"/>
      <c r="E191" s="187"/>
      <c r="F191" s="208" t="s">
        <v>570</v>
      </c>
      <c r="G191" s="187"/>
      <c r="H191" s="184" t="s">
        <v>662</v>
      </c>
      <c r="I191" s="187" t="s">
        <v>663</v>
      </c>
      <c r="J191" s="187"/>
      <c r="K191" s="231"/>
    </row>
    <row r="192" spans="2:11" customFormat="1" ht="15" customHeight="1" x14ac:dyDescent="0.2">
      <c r="B192" s="210"/>
      <c r="C192" s="244" t="s">
        <v>664</v>
      </c>
      <c r="D192" s="187"/>
      <c r="E192" s="187"/>
      <c r="F192" s="208" t="s">
        <v>570</v>
      </c>
      <c r="G192" s="187"/>
      <c r="H192" s="187" t="s">
        <v>665</v>
      </c>
      <c r="I192" s="187" t="s">
        <v>605</v>
      </c>
      <c r="J192" s="187"/>
      <c r="K192" s="231"/>
    </row>
    <row r="193" spans="2:11" customFormat="1" ht="15" customHeight="1" x14ac:dyDescent="0.2">
      <c r="B193" s="210"/>
      <c r="C193" s="244" t="s">
        <v>666</v>
      </c>
      <c r="D193" s="187"/>
      <c r="E193" s="187"/>
      <c r="F193" s="208" t="s">
        <v>570</v>
      </c>
      <c r="G193" s="187"/>
      <c r="H193" s="187" t="s">
        <v>667</v>
      </c>
      <c r="I193" s="187" t="s">
        <v>605</v>
      </c>
      <c r="J193" s="187"/>
      <c r="K193" s="231"/>
    </row>
    <row r="194" spans="2:11" customFormat="1" ht="15" customHeight="1" x14ac:dyDescent="0.2">
      <c r="B194" s="210"/>
      <c r="C194" s="244" t="s">
        <v>668</v>
      </c>
      <c r="D194" s="187"/>
      <c r="E194" s="187"/>
      <c r="F194" s="208" t="s">
        <v>576</v>
      </c>
      <c r="G194" s="187"/>
      <c r="H194" s="187" t="s">
        <v>669</v>
      </c>
      <c r="I194" s="187" t="s">
        <v>605</v>
      </c>
      <c r="J194" s="187"/>
      <c r="K194" s="231"/>
    </row>
    <row r="195" spans="2:11" customFormat="1" ht="15" customHeight="1" x14ac:dyDescent="0.2">
      <c r="B195" s="237"/>
      <c r="C195" s="252"/>
      <c r="D195" s="217"/>
      <c r="E195" s="217"/>
      <c r="F195" s="217"/>
      <c r="G195" s="217"/>
      <c r="H195" s="217"/>
      <c r="I195" s="217"/>
      <c r="J195" s="217"/>
      <c r="K195" s="238"/>
    </row>
    <row r="196" spans="2:11" customFormat="1" ht="18.75" customHeight="1" x14ac:dyDescent="0.2">
      <c r="B196" s="219"/>
      <c r="C196" s="229"/>
      <c r="D196" s="229"/>
      <c r="E196" s="229"/>
      <c r="F196" s="239"/>
      <c r="G196" s="229"/>
      <c r="H196" s="229"/>
      <c r="I196" s="229"/>
      <c r="J196" s="229"/>
      <c r="K196" s="219"/>
    </row>
    <row r="197" spans="2:11" customFormat="1" ht="18.75" customHeight="1" x14ac:dyDescent="0.2">
      <c r="B197" s="219"/>
      <c r="C197" s="229"/>
      <c r="D197" s="229"/>
      <c r="E197" s="229"/>
      <c r="F197" s="239"/>
      <c r="G197" s="229"/>
      <c r="H197" s="229"/>
      <c r="I197" s="229"/>
      <c r="J197" s="229"/>
      <c r="K197" s="219"/>
    </row>
    <row r="198" spans="2:11" customFormat="1" ht="18.75" customHeight="1" x14ac:dyDescent="0.2">
      <c r="B198" s="194"/>
      <c r="C198" s="194"/>
      <c r="D198" s="194"/>
      <c r="E198" s="194"/>
      <c r="F198" s="194"/>
      <c r="G198" s="194"/>
      <c r="H198" s="194"/>
      <c r="I198" s="194"/>
      <c r="J198" s="194"/>
      <c r="K198" s="194"/>
    </row>
    <row r="199" spans="2:11" customFormat="1" ht="12" x14ac:dyDescent="0.2">
      <c r="B199" s="176"/>
      <c r="C199" s="177"/>
      <c r="D199" s="177"/>
      <c r="E199" s="177"/>
      <c r="F199" s="177"/>
      <c r="G199" s="177"/>
      <c r="H199" s="177"/>
      <c r="I199" s="177"/>
      <c r="J199" s="177"/>
      <c r="K199" s="178"/>
    </row>
    <row r="200" spans="2:11" customFormat="1" ht="22.2" x14ac:dyDescent="0.2">
      <c r="B200" s="179"/>
      <c r="C200" s="304" t="s">
        <v>670</v>
      </c>
      <c r="D200" s="304"/>
      <c r="E200" s="304"/>
      <c r="F200" s="304"/>
      <c r="G200" s="304"/>
      <c r="H200" s="304"/>
      <c r="I200" s="304"/>
      <c r="J200" s="304"/>
      <c r="K200" s="180"/>
    </row>
    <row r="201" spans="2:11" customFormat="1" ht="25.5" customHeight="1" x14ac:dyDescent="0.3">
      <c r="B201" s="179"/>
      <c r="C201" s="253" t="s">
        <v>671</v>
      </c>
      <c r="D201" s="253"/>
      <c r="E201" s="253"/>
      <c r="F201" s="253" t="s">
        <v>672</v>
      </c>
      <c r="G201" s="254"/>
      <c r="H201" s="305" t="s">
        <v>673</v>
      </c>
      <c r="I201" s="305"/>
      <c r="J201" s="305"/>
      <c r="K201" s="180"/>
    </row>
    <row r="202" spans="2:11" customFormat="1" ht="5.25" customHeight="1" x14ac:dyDescent="0.2">
      <c r="B202" s="210"/>
      <c r="C202" s="205"/>
      <c r="D202" s="205"/>
      <c r="E202" s="205"/>
      <c r="F202" s="205"/>
      <c r="G202" s="229"/>
      <c r="H202" s="205"/>
      <c r="I202" s="205"/>
      <c r="J202" s="205"/>
      <c r="K202" s="231"/>
    </row>
    <row r="203" spans="2:11" customFormat="1" ht="15" customHeight="1" x14ac:dyDescent="0.2">
      <c r="B203" s="210"/>
      <c r="C203" s="187" t="s">
        <v>663</v>
      </c>
      <c r="D203" s="187"/>
      <c r="E203" s="187"/>
      <c r="F203" s="208" t="s">
        <v>45</v>
      </c>
      <c r="G203" s="187"/>
      <c r="H203" s="303" t="s">
        <v>674</v>
      </c>
      <c r="I203" s="303"/>
      <c r="J203" s="303"/>
      <c r="K203" s="231"/>
    </row>
    <row r="204" spans="2:11" customFormat="1" ht="15" customHeight="1" x14ac:dyDescent="0.2">
      <c r="B204" s="210"/>
      <c r="C204" s="187"/>
      <c r="D204" s="187"/>
      <c r="E204" s="187"/>
      <c r="F204" s="208" t="s">
        <v>46</v>
      </c>
      <c r="G204" s="187"/>
      <c r="H204" s="303" t="s">
        <v>675</v>
      </c>
      <c r="I204" s="303"/>
      <c r="J204" s="303"/>
      <c r="K204" s="231"/>
    </row>
    <row r="205" spans="2:11" customFormat="1" ht="15" customHeight="1" x14ac:dyDescent="0.2">
      <c r="B205" s="210"/>
      <c r="C205" s="187"/>
      <c r="D205" s="187"/>
      <c r="E205" s="187"/>
      <c r="F205" s="208" t="s">
        <v>49</v>
      </c>
      <c r="G205" s="187"/>
      <c r="H205" s="303" t="s">
        <v>676</v>
      </c>
      <c r="I205" s="303"/>
      <c r="J205" s="303"/>
      <c r="K205" s="231"/>
    </row>
    <row r="206" spans="2:11" customFormat="1" ht="15" customHeight="1" x14ac:dyDescent="0.2">
      <c r="B206" s="210"/>
      <c r="C206" s="187"/>
      <c r="D206" s="187"/>
      <c r="E206" s="187"/>
      <c r="F206" s="208" t="s">
        <v>47</v>
      </c>
      <c r="G206" s="187"/>
      <c r="H206" s="303" t="s">
        <v>677</v>
      </c>
      <c r="I206" s="303"/>
      <c r="J206" s="303"/>
      <c r="K206" s="231"/>
    </row>
    <row r="207" spans="2:11" customFormat="1" ht="15" customHeight="1" x14ac:dyDescent="0.2">
      <c r="B207" s="210"/>
      <c r="C207" s="187"/>
      <c r="D207" s="187"/>
      <c r="E207" s="187"/>
      <c r="F207" s="208" t="s">
        <v>48</v>
      </c>
      <c r="G207" s="187"/>
      <c r="H207" s="303" t="s">
        <v>678</v>
      </c>
      <c r="I207" s="303"/>
      <c r="J207" s="303"/>
      <c r="K207" s="231"/>
    </row>
    <row r="208" spans="2:11" customFormat="1" ht="15" customHeight="1" x14ac:dyDescent="0.2">
      <c r="B208" s="210"/>
      <c r="C208" s="187"/>
      <c r="D208" s="187"/>
      <c r="E208" s="187"/>
      <c r="F208" s="208"/>
      <c r="G208" s="187"/>
      <c r="H208" s="187"/>
      <c r="I208" s="187"/>
      <c r="J208" s="187"/>
      <c r="K208" s="231"/>
    </row>
    <row r="209" spans="2:11" customFormat="1" ht="15" customHeight="1" x14ac:dyDescent="0.2">
      <c r="B209" s="210"/>
      <c r="C209" s="187" t="s">
        <v>617</v>
      </c>
      <c r="D209" s="187"/>
      <c r="E209" s="187"/>
      <c r="F209" s="208" t="s">
        <v>81</v>
      </c>
      <c r="G209" s="187"/>
      <c r="H209" s="303" t="s">
        <v>679</v>
      </c>
      <c r="I209" s="303"/>
      <c r="J209" s="303"/>
      <c r="K209" s="231"/>
    </row>
    <row r="210" spans="2:11" customFormat="1" ht="15" customHeight="1" x14ac:dyDescent="0.2">
      <c r="B210" s="210"/>
      <c r="C210" s="187"/>
      <c r="D210" s="187"/>
      <c r="E210" s="187"/>
      <c r="F210" s="208" t="s">
        <v>512</v>
      </c>
      <c r="G210" s="187"/>
      <c r="H210" s="303" t="s">
        <v>513</v>
      </c>
      <c r="I210" s="303"/>
      <c r="J210" s="303"/>
      <c r="K210" s="231"/>
    </row>
    <row r="211" spans="2:11" customFormat="1" ht="15" customHeight="1" x14ac:dyDescent="0.2">
      <c r="B211" s="210"/>
      <c r="C211" s="187"/>
      <c r="D211" s="187"/>
      <c r="E211" s="187"/>
      <c r="F211" s="208" t="s">
        <v>510</v>
      </c>
      <c r="G211" s="187"/>
      <c r="H211" s="303" t="s">
        <v>680</v>
      </c>
      <c r="I211" s="303"/>
      <c r="J211" s="303"/>
      <c r="K211" s="231"/>
    </row>
    <row r="212" spans="2:11" customFormat="1" ht="15" customHeight="1" x14ac:dyDescent="0.2">
      <c r="B212" s="255"/>
      <c r="C212" s="187"/>
      <c r="D212" s="187"/>
      <c r="E212" s="187"/>
      <c r="F212" s="208" t="s">
        <v>514</v>
      </c>
      <c r="G212" s="244"/>
      <c r="H212" s="302" t="s">
        <v>515</v>
      </c>
      <c r="I212" s="302"/>
      <c r="J212" s="302"/>
      <c r="K212" s="256"/>
    </row>
    <row r="213" spans="2:11" customFormat="1" ht="15" customHeight="1" x14ac:dyDescent="0.2">
      <c r="B213" s="255"/>
      <c r="C213" s="187"/>
      <c r="D213" s="187"/>
      <c r="E213" s="187"/>
      <c r="F213" s="208" t="s">
        <v>516</v>
      </c>
      <c r="G213" s="244"/>
      <c r="H213" s="302" t="s">
        <v>681</v>
      </c>
      <c r="I213" s="302"/>
      <c r="J213" s="302"/>
      <c r="K213" s="256"/>
    </row>
    <row r="214" spans="2:11" customFormat="1" ht="15" customHeight="1" x14ac:dyDescent="0.2">
      <c r="B214" s="255"/>
      <c r="C214" s="187"/>
      <c r="D214" s="187"/>
      <c r="E214" s="187"/>
      <c r="F214" s="208"/>
      <c r="G214" s="244"/>
      <c r="H214" s="235"/>
      <c r="I214" s="235"/>
      <c r="J214" s="235"/>
      <c r="K214" s="256"/>
    </row>
    <row r="215" spans="2:11" customFormat="1" ht="15" customHeight="1" x14ac:dyDescent="0.2">
      <c r="B215" s="255"/>
      <c r="C215" s="187" t="s">
        <v>641</v>
      </c>
      <c r="D215" s="187"/>
      <c r="E215" s="187"/>
      <c r="F215" s="208">
        <v>1</v>
      </c>
      <c r="G215" s="244"/>
      <c r="H215" s="302" t="s">
        <v>682</v>
      </c>
      <c r="I215" s="302"/>
      <c r="J215" s="302"/>
      <c r="K215" s="256"/>
    </row>
    <row r="216" spans="2:11" customFormat="1" ht="15" customHeight="1" x14ac:dyDescent="0.2">
      <c r="B216" s="255"/>
      <c r="C216" s="187"/>
      <c r="D216" s="187"/>
      <c r="E216" s="187"/>
      <c r="F216" s="208">
        <v>2</v>
      </c>
      <c r="G216" s="244"/>
      <c r="H216" s="302" t="s">
        <v>683</v>
      </c>
      <c r="I216" s="302"/>
      <c r="J216" s="302"/>
      <c r="K216" s="256"/>
    </row>
    <row r="217" spans="2:11" customFormat="1" ht="15" customHeight="1" x14ac:dyDescent="0.2">
      <c r="B217" s="255"/>
      <c r="C217" s="187"/>
      <c r="D217" s="187"/>
      <c r="E217" s="187"/>
      <c r="F217" s="208">
        <v>3</v>
      </c>
      <c r="G217" s="244"/>
      <c r="H217" s="302" t="s">
        <v>684</v>
      </c>
      <c r="I217" s="302"/>
      <c r="J217" s="302"/>
      <c r="K217" s="256"/>
    </row>
    <row r="218" spans="2:11" customFormat="1" ht="15" customHeight="1" x14ac:dyDescent="0.2">
      <c r="B218" s="255"/>
      <c r="C218" s="187"/>
      <c r="D218" s="187"/>
      <c r="E218" s="187"/>
      <c r="F218" s="208">
        <v>4</v>
      </c>
      <c r="G218" s="244"/>
      <c r="H218" s="302" t="s">
        <v>685</v>
      </c>
      <c r="I218" s="302"/>
      <c r="J218" s="302"/>
      <c r="K218" s="256"/>
    </row>
    <row r="219" spans="2:11" customFormat="1" ht="12.75" customHeight="1" x14ac:dyDescent="0.2">
      <c r="B219" s="257"/>
      <c r="C219" s="258"/>
      <c r="D219" s="258"/>
      <c r="E219" s="258"/>
      <c r="F219" s="258"/>
      <c r="G219" s="258"/>
      <c r="H219" s="258"/>
      <c r="I219" s="258"/>
      <c r="J219" s="258"/>
      <c r="K219" s="259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04062024-1 - Stavební a o...</vt:lpstr>
      <vt:lpstr>Pokyny pro vyplnění</vt:lpstr>
      <vt:lpstr>'04062024-1 - Stavební a o...'!Názvy_tisku</vt:lpstr>
      <vt:lpstr>'Rekapitulace stavby'!Názvy_tisku</vt:lpstr>
      <vt:lpstr>'04062024-1 - Stavební a o...'!Oblast_tisku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Vladimír Kalugin</cp:lastModifiedBy>
  <dcterms:created xsi:type="dcterms:W3CDTF">2024-08-14T18:18:13Z</dcterms:created>
  <dcterms:modified xsi:type="dcterms:W3CDTF">2024-08-17T09:06:56Z</dcterms:modified>
</cp:coreProperties>
</file>